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EXIS\Desktop\bot-whatsapp\"/>
    </mc:Choice>
  </mc:AlternateContent>
  <xr:revisionPtr revIDLastSave="0" documentId="13_ncr:1_{51EE635F-5C40-40B0-A600-8DB31DA6200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EGUIMIENTO 25" sheetId="1" r:id="rId1"/>
    <sheet name="Seguimiento" sheetId="2" state="hidden" r:id="rId2"/>
    <sheet name="Listado" sheetId="3" r:id="rId3"/>
  </sheets>
  <definedNames>
    <definedName name="_xlnm._FilterDatabase" localSheetId="0" hidden="1">'SEGUIMIENTO 25'!#REF!</definedName>
  </definedNames>
  <calcPr calcId="191029"/>
</workbook>
</file>

<file path=xl/calcChain.xml><?xml version="1.0" encoding="utf-8"?>
<calcChain xmlns="http://schemas.openxmlformats.org/spreadsheetml/2006/main">
  <c r="A86" i="3" l="1"/>
  <c r="A85" i="3"/>
  <c r="A84" i="3"/>
  <c r="A83" i="3"/>
  <c r="C1" i="3" s="1" a="1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Z20" i="3"/>
  <c r="A20" i="3"/>
  <c r="Z19" i="3"/>
  <c r="A19" i="3"/>
  <c r="Z18" i="3"/>
  <c r="A18" i="3"/>
  <c r="AC17" i="3"/>
  <c r="Z17" i="3"/>
  <c r="A17" i="3"/>
  <c r="AD16" i="3"/>
  <c r="AC16" i="3"/>
  <c r="Z16" i="3"/>
  <c r="A16" i="3"/>
  <c r="AD15" i="3"/>
  <c r="AC15" i="3"/>
  <c r="Z15" i="3"/>
  <c r="A15" i="3"/>
  <c r="AD14" i="3"/>
  <c r="AC14" i="3"/>
  <c r="Z14" i="3"/>
  <c r="A14" i="3"/>
  <c r="BP13" i="3"/>
  <c r="AD13" i="3"/>
  <c r="AC13" i="3"/>
  <c r="Z13" i="3"/>
  <c r="E13" i="3"/>
  <c r="C13" i="3"/>
  <c r="A13" i="3"/>
  <c r="BP12" i="3"/>
  <c r="BN12" i="3"/>
  <c r="AK12" i="3"/>
  <c r="AH12" i="3"/>
  <c r="AD12" i="3"/>
  <c r="AC12" i="3"/>
  <c r="Z12" i="3"/>
  <c r="Y12" i="3"/>
  <c r="Q12" i="3"/>
  <c r="F12" i="3"/>
  <c r="E12" i="3"/>
  <c r="C12" i="3"/>
  <c r="A12" i="3"/>
  <c r="BP11" i="3"/>
  <c r="BN11" i="3"/>
  <c r="AK11" i="3"/>
  <c r="AI11" i="3"/>
  <c r="AH11" i="3"/>
  <c r="AF11" i="3"/>
  <c r="AE11" i="3"/>
  <c r="AD11" i="3"/>
  <c r="AC11" i="3"/>
  <c r="Z11" i="3"/>
  <c r="Y11" i="3"/>
  <c r="Q11" i="3"/>
  <c r="N11" i="3"/>
  <c r="J11" i="3"/>
  <c r="I11" i="3"/>
  <c r="H11" i="3"/>
  <c r="F11" i="3"/>
  <c r="E11" i="3"/>
  <c r="C11" i="3"/>
  <c r="A11" i="3"/>
  <c r="BP10" i="3"/>
  <c r="BN10" i="3"/>
  <c r="AX10" i="3"/>
  <c r="AQ10" i="3"/>
  <c r="AK10" i="3"/>
  <c r="AI10" i="3"/>
  <c r="AH10" i="3"/>
  <c r="AF10" i="3"/>
  <c r="AE10" i="3"/>
  <c r="AD10" i="3"/>
  <c r="AC10" i="3"/>
  <c r="Z10" i="3"/>
  <c r="Y10" i="3"/>
  <c r="X10" i="3"/>
  <c r="Q10" i="3"/>
  <c r="P10" i="3"/>
  <c r="O10" i="3"/>
  <c r="N10" i="3"/>
  <c r="K10" i="3"/>
  <c r="J10" i="3"/>
  <c r="I10" i="3"/>
  <c r="H10" i="3"/>
  <c r="G10" i="3"/>
  <c r="F10" i="3"/>
  <c r="E10" i="3"/>
  <c r="C10" i="3"/>
  <c r="A10" i="3"/>
  <c r="BP9" i="3"/>
  <c r="BN9" i="3"/>
  <c r="AX9" i="3"/>
  <c r="AQ9" i="3"/>
  <c r="AL9" i="3"/>
  <c r="AK9" i="3"/>
  <c r="AI9" i="3"/>
  <c r="AH9" i="3"/>
  <c r="AF9" i="3"/>
  <c r="AE9" i="3"/>
  <c r="AD9" i="3"/>
  <c r="AC9" i="3"/>
  <c r="Z9" i="3"/>
  <c r="Y9" i="3"/>
  <c r="X9" i="3"/>
  <c r="W9" i="3"/>
  <c r="V9" i="3"/>
  <c r="U9" i="3"/>
  <c r="T9" i="3"/>
  <c r="S9" i="3"/>
  <c r="Q9" i="3"/>
  <c r="P9" i="3"/>
  <c r="O9" i="3"/>
  <c r="N9" i="3"/>
  <c r="K9" i="3"/>
  <c r="J9" i="3"/>
  <c r="I9" i="3"/>
  <c r="H9" i="3"/>
  <c r="G9" i="3"/>
  <c r="F9" i="3"/>
  <c r="E9" i="3"/>
  <c r="C9" i="3"/>
  <c r="A9" i="3"/>
  <c r="BT8" i="3"/>
  <c r="BP8" i="3"/>
  <c r="BN8" i="3"/>
  <c r="BK8" i="3"/>
  <c r="BJ8" i="3"/>
  <c r="BI8" i="3"/>
  <c r="BF8" i="3"/>
  <c r="AX8" i="3"/>
  <c r="AW8" i="3"/>
  <c r="AU8" i="3"/>
  <c r="AT8" i="3"/>
  <c r="AS8" i="3"/>
  <c r="AR8" i="3"/>
  <c r="AQ8" i="3"/>
  <c r="AL8" i="3"/>
  <c r="AK8" i="3"/>
  <c r="AJ8" i="3"/>
  <c r="AI8" i="3"/>
  <c r="AH8" i="3"/>
  <c r="AF8" i="3"/>
  <c r="AE8" i="3"/>
  <c r="AD8" i="3"/>
  <c r="AC8" i="3"/>
  <c r="Z8" i="3"/>
  <c r="Y8" i="3"/>
  <c r="X8" i="3"/>
  <c r="W8" i="3"/>
  <c r="V8" i="3"/>
  <c r="U8" i="3"/>
  <c r="T8" i="3"/>
  <c r="S8" i="3"/>
  <c r="Q8" i="3"/>
  <c r="P8" i="3"/>
  <c r="O8" i="3"/>
  <c r="N8" i="3"/>
  <c r="K8" i="3"/>
  <c r="J8" i="3"/>
  <c r="I8" i="3"/>
  <c r="H8" i="3"/>
  <c r="G8" i="3"/>
  <c r="F8" i="3"/>
  <c r="E8" i="3"/>
  <c r="C8" i="3"/>
  <c r="A8" i="3"/>
  <c r="CE7" i="3"/>
  <c r="BT7" i="3"/>
  <c r="BP7" i="3"/>
  <c r="BN7" i="3"/>
  <c r="BK7" i="3"/>
  <c r="BJ7" i="3"/>
  <c r="BI7" i="3"/>
  <c r="BF7" i="3"/>
  <c r="AX7" i="3"/>
  <c r="AW7" i="3"/>
  <c r="AU7" i="3"/>
  <c r="AT7" i="3"/>
  <c r="AS7" i="3"/>
  <c r="AR7" i="3"/>
  <c r="AQ7" i="3"/>
  <c r="AL7" i="3"/>
  <c r="AK7" i="3"/>
  <c r="AJ7" i="3"/>
  <c r="AI7" i="3"/>
  <c r="AH7" i="3"/>
  <c r="AF7" i="3"/>
  <c r="AE7" i="3"/>
  <c r="AD7" i="3"/>
  <c r="AC7" i="3"/>
  <c r="Z7" i="3"/>
  <c r="Y7" i="3"/>
  <c r="X7" i="3"/>
  <c r="W7" i="3"/>
  <c r="V7" i="3"/>
  <c r="U7" i="3"/>
  <c r="T7" i="3"/>
  <c r="S7" i="3"/>
  <c r="Q7" i="3"/>
  <c r="P7" i="3"/>
  <c r="O7" i="3"/>
  <c r="N7" i="3"/>
  <c r="L7" i="3"/>
  <c r="K7" i="3"/>
  <c r="J7" i="3"/>
  <c r="I7" i="3"/>
  <c r="H7" i="3"/>
  <c r="G7" i="3"/>
  <c r="F7" i="3"/>
  <c r="E7" i="3"/>
  <c r="D7" i="3"/>
  <c r="C7" i="3"/>
  <c r="A7" i="3"/>
  <c r="CE6" i="3"/>
  <c r="CD6" i="3"/>
  <c r="BT6" i="3"/>
  <c r="BP6" i="3"/>
  <c r="BN6" i="3"/>
  <c r="BM6" i="3"/>
  <c r="BK6" i="3"/>
  <c r="BJ6" i="3"/>
  <c r="BI6" i="3"/>
  <c r="BH6" i="3"/>
  <c r="BF6" i="3"/>
  <c r="BA6" i="3"/>
  <c r="AX6" i="3"/>
  <c r="AW6" i="3"/>
  <c r="AU6" i="3"/>
  <c r="AT6" i="3"/>
  <c r="AS6" i="3"/>
  <c r="AR6" i="3"/>
  <c r="AQ6" i="3"/>
  <c r="AO6" i="3"/>
  <c r="AL6" i="3"/>
  <c r="AK6" i="3"/>
  <c r="AJ6" i="3"/>
  <c r="AI6" i="3"/>
  <c r="AH6" i="3"/>
  <c r="AG6" i="3"/>
  <c r="AF6" i="3"/>
  <c r="AE6" i="3"/>
  <c r="AD6" i="3"/>
  <c r="AC6" i="3"/>
  <c r="Z6" i="3"/>
  <c r="Y6" i="3"/>
  <c r="X6" i="3"/>
  <c r="W6" i="3"/>
  <c r="V6" i="3"/>
  <c r="U6" i="3"/>
  <c r="T6" i="3"/>
  <c r="S6" i="3"/>
  <c r="Q6" i="3"/>
  <c r="P6" i="3"/>
  <c r="O6" i="3"/>
  <c r="N6" i="3"/>
  <c r="L6" i="3"/>
  <c r="K6" i="3"/>
  <c r="J6" i="3"/>
  <c r="I6" i="3"/>
  <c r="H6" i="3"/>
  <c r="G6" i="3"/>
  <c r="F6" i="3"/>
  <c r="E6" i="3"/>
  <c r="D6" i="3"/>
  <c r="C6" i="3"/>
  <c r="A6" i="3"/>
  <c r="CE5" i="3"/>
  <c r="CD5" i="3"/>
  <c r="BW5" i="3"/>
  <c r="BT5" i="3"/>
  <c r="BS5" i="3"/>
  <c r="BR5" i="3"/>
  <c r="BQ5" i="3"/>
  <c r="BP5" i="3"/>
  <c r="BN5" i="3"/>
  <c r="BM5" i="3"/>
  <c r="BL5" i="3"/>
  <c r="BK5" i="3"/>
  <c r="BJ5" i="3"/>
  <c r="BI5" i="3"/>
  <c r="BH5" i="3"/>
  <c r="BF5" i="3"/>
  <c r="BE5" i="3"/>
  <c r="BA5" i="3"/>
  <c r="AX5" i="3"/>
  <c r="AW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A5" i="3"/>
  <c r="Z5" i="3"/>
  <c r="Y5" i="3"/>
  <c r="X5" i="3"/>
  <c r="W5" i="3"/>
  <c r="V5" i="3"/>
  <c r="U5" i="3"/>
  <c r="T5" i="3"/>
  <c r="S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A5" i="3"/>
  <c r="CE4" i="3"/>
  <c r="CD4" i="3"/>
  <c r="CC4" i="3"/>
  <c r="CB4" i="3"/>
  <c r="BZ4" i="3"/>
  <c r="BY4" i="3"/>
  <c r="BW4" i="3"/>
  <c r="BV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F4" i="3"/>
  <c r="BE4" i="3"/>
  <c r="BD4" i="3"/>
  <c r="BC4" i="3"/>
  <c r="BB4" i="3"/>
  <c r="BA4" i="3"/>
  <c r="AX4" i="3"/>
  <c r="AW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A4" i="3"/>
  <c r="Z4" i="3"/>
  <c r="Y4" i="3"/>
  <c r="X4" i="3"/>
  <c r="W4" i="3"/>
  <c r="V4" i="3"/>
  <c r="U4" i="3"/>
  <c r="T4" i="3"/>
  <c r="S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A4" i="3"/>
  <c r="CH3" i="3"/>
  <c r="CG3" i="3"/>
  <c r="CF3" i="3"/>
  <c r="CE3" i="3"/>
  <c r="CD3" i="3"/>
  <c r="CC3" i="3"/>
  <c r="CB3" i="3"/>
  <c r="BZ3" i="3"/>
  <c r="BY3" i="3"/>
  <c r="BW3" i="3"/>
  <c r="BV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X3" i="3"/>
  <c r="AW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A3" i="3"/>
  <c r="Z3" i="3"/>
  <c r="Y3" i="3"/>
  <c r="X3" i="3"/>
  <c r="W3" i="3"/>
  <c r="V3" i="3"/>
  <c r="U3" i="3"/>
  <c r="T3" i="3"/>
  <c r="S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A3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2" i="3"/>
  <c r="CY1" i="3" l="1"/>
  <c r="CU1" i="3"/>
  <c r="CQ1" i="3"/>
  <c r="CM1" i="3"/>
  <c r="CI1" i="3"/>
  <c r="CE1" i="3"/>
  <c r="CA1" i="3"/>
  <c r="BW1" i="3"/>
  <c r="BS1" i="3"/>
  <c r="BO1" i="3"/>
  <c r="BK1" i="3"/>
  <c r="BG1" i="3"/>
  <c r="BC1" i="3"/>
  <c r="AY1" i="3"/>
  <c r="AU1" i="3"/>
  <c r="AQ1" i="3"/>
  <c r="AM1" i="3"/>
  <c r="AI1" i="3"/>
  <c r="AE1" i="3"/>
  <c r="AA1" i="3"/>
  <c r="W1" i="3"/>
  <c r="S1" i="3"/>
  <c r="O1" i="3"/>
  <c r="K1" i="3"/>
  <c r="G1" i="3"/>
  <c r="CX1" i="3"/>
  <c r="CT1" i="3"/>
  <c r="CP1" i="3"/>
  <c r="CL1" i="3"/>
  <c r="CH1" i="3"/>
  <c r="CD1" i="3"/>
  <c r="BZ1" i="3"/>
  <c r="BV1" i="3"/>
  <c r="BR1" i="3"/>
  <c r="BN1" i="3"/>
  <c r="BJ1" i="3"/>
  <c r="BF1" i="3"/>
  <c r="BB1" i="3"/>
  <c r="AX1" i="3"/>
  <c r="AT1" i="3"/>
  <c r="AP1" i="3"/>
  <c r="AL1" i="3"/>
  <c r="AH1" i="3"/>
  <c r="AD1" i="3"/>
  <c r="Z1" i="3"/>
  <c r="V1" i="3"/>
  <c r="R1" i="3"/>
  <c r="N1" i="3"/>
  <c r="J1" i="3"/>
  <c r="F1" i="3"/>
  <c r="C1" i="3"/>
  <c r="CW1" i="3"/>
  <c r="CS1" i="3"/>
  <c r="CO1" i="3"/>
  <c r="CK1" i="3"/>
  <c r="CG1" i="3"/>
  <c r="CC1" i="3"/>
  <c r="BY1" i="3"/>
  <c r="BU1" i="3"/>
  <c r="BQ1" i="3"/>
  <c r="BM1" i="3"/>
  <c r="BI1" i="3"/>
  <c r="BE1" i="3"/>
  <c r="BA1" i="3"/>
  <c r="AW1" i="3"/>
  <c r="AS1" i="3"/>
  <c r="AO1" i="3"/>
  <c r="AK1" i="3"/>
  <c r="AG1" i="3"/>
  <c r="AC1" i="3"/>
  <c r="Y1" i="3"/>
  <c r="U1" i="3"/>
  <c r="Q1" i="3"/>
  <c r="M1" i="3"/>
  <c r="I1" i="3"/>
  <c r="E1" i="3"/>
  <c r="CZ1" i="3"/>
  <c r="CV1" i="3"/>
  <c r="CR1" i="3"/>
  <c r="CN1" i="3"/>
  <c r="CJ1" i="3"/>
  <c r="CF1" i="3"/>
  <c r="CB1" i="3"/>
  <c r="BX1" i="3"/>
  <c r="BT1" i="3"/>
  <c r="BP1" i="3"/>
  <c r="BL1" i="3"/>
  <c r="BH1" i="3"/>
  <c r="BD1" i="3"/>
  <c r="AZ1" i="3"/>
  <c r="AV1" i="3"/>
  <c r="AR1" i="3"/>
  <c r="AN1" i="3"/>
  <c r="AJ1" i="3"/>
  <c r="AF1" i="3"/>
  <c r="AB1" i="3"/>
  <c r="X1" i="3"/>
  <c r="T1" i="3"/>
  <c r="P1" i="3"/>
  <c r="L1" i="3"/>
  <c r="H1" i="3"/>
  <c r="D1" i="3"/>
</calcChain>
</file>

<file path=xl/sharedStrings.xml><?xml version="1.0" encoding="utf-8"?>
<sst xmlns="http://schemas.openxmlformats.org/spreadsheetml/2006/main" count="8061" uniqueCount="771">
  <si>
    <t>PROGRAMA</t>
  </si>
  <si>
    <t>CODIGO</t>
  </si>
  <si>
    <t>ED.</t>
  </si>
  <si>
    <t>CURSO1</t>
  </si>
  <si>
    <t>FINICIO1</t>
  </si>
  <si>
    <t>CURSO2</t>
  </si>
  <si>
    <t>FINICIO2</t>
  </si>
  <si>
    <t>CURSO3</t>
  </si>
  <si>
    <t>FINICIO3</t>
  </si>
  <si>
    <t>CURSO4</t>
  </si>
  <si>
    <t>FINICIO4</t>
  </si>
  <si>
    <t>CURSO5</t>
  </si>
  <si>
    <t>FINICIO5</t>
  </si>
  <si>
    <t>F. INI PROGRAMA</t>
  </si>
  <si>
    <t>DIAS CLASE</t>
  </si>
  <si>
    <t>HORARIO</t>
  </si>
  <si>
    <t>Docente</t>
  </si>
  <si>
    <t>Ses</t>
  </si>
  <si>
    <t>Fecha Fin</t>
  </si>
  <si>
    <t>DIP INTELIG. Y ANALIST. DATOS V2</t>
  </si>
  <si>
    <t>BI-DZ-02</t>
  </si>
  <si>
    <t>E13</t>
  </si>
  <si>
    <t>DATA ANALYTICS</t>
  </si>
  <si>
    <t>SQL SERVER</t>
  </si>
  <si>
    <t>POWER BI</t>
  </si>
  <si>
    <t>PROG. PYTHON</t>
  </si>
  <si>
    <t>DATA SCIENCE: MACHINE LEARNING</t>
  </si>
  <si>
    <t>Dom</t>
  </si>
  <si>
    <t>9AM - 12PM</t>
  </si>
  <si>
    <t>Vanesa Alcantara
Oscar Moreno
Kristhofer Cruz
Diego Acevedo
David Allende</t>
  </si>
  <si>
    <t>DIP GEST PROYECTOS V2</t>
  </si>
  <si>
    <t>PY-DZ-03</t>
  </si>
  <si>
    <t>E16</t>
  </si>
  <si>
    <t>GEST PROYECT</t>
  </si>
  <si>
    <t>GEST AVANZ PROYECT</t>
  </si>
  <si>
    <t>MS PROJECT</t>
  </si>
  <si>
    <t>GEST FINANC. PROYECT</t>
  </si>
  <si>
    <t>GEST. ÁGIL PROYECT</t>
  </si>
  <si>
    <t>Gonzalo Sevillano
Jose Diaz
Selene Seclen
Elizabeth La Madrid
Richard Rodriguez</t>
  </si>
  <si>
    <t>E17</t>
  </si>
  <si>
    <t>Gonzalo Sevillano
Jose Díaz
Selene Seclen
Elmer León
Jorge Chira</t>
  </si>
  <si>
    <t>DIP PROC Y MEJORA V2</t>
  </si>
  <si>
    <t>PC-DZ-02</t>
  </si>
  <si>
    <t>GEST PROCESOS</t>
  </si>
  <si>
    <t>BIZAGI</t>
  </si>
  <si>
    <t>LEAN SIX SIGMA</t>
  </si>
  <si>
    <t>KPIS Y OKRS</t>
  </si>
  <si>
    <t>ROBOTIZ.  UIPATH</t>
  </si>
  <si>
    <t>Pilar Porras
Maritza Cieza
Javier Wu
Luis Euribe
Aldo Salazar</t>
  </si>
  <si>
    <t>DIP SUPPLY V2</t>
  </si>
  <si>
    <t>LG-DZ-03</t>
  </si>
  <si>
    <t>E28</t>
  </si>
  <si>
    <t>PLAN. Y PRONOSTICO</t>
  </si>
  <si>
    <t>GEST. COMP. Y PROV.</t>
  </si>
  <si>
    <t>GER. CENTRO DISTRIB.</t>
  </si>
  <si>
    <t>GEST TRANSPORTES</t>
  </si>
  <si>
    <t>LEAN LOGISTICS</t>
  </si>
  <si>
    <t>Hugo Vasquez
Alberto Mendoza
Nardenia Hidalgo
Julio Robles
Karla Zevallos</t>
  </si>
  <si>
    <t>E18</t>
  </si>
  <si>
    <t>3PM - 6PM</t>
  </si>
  <si>
    <t>ESP. EXCEL EXP</t>
  </si>
  <si>
    <t>EX-EZ-03</t>
  </si>
  <si>
    <t>EXCEL BÁSICO</t>
  </si>
  <si>
    <t>EXCEL INTERM</t>
  </si>
  <si>
    <t>EXCEL AVANZ</t>
  </si>
  <si>
    <t>PROG. MACROS</t>
  </si>
  <si>
    <t>Rizal Nuñez
Leyla Campos
Ricardo Crispin
Julio CCari</t>
  </si>
  <si>
    <t>Sáb</t>
  </si>
  <si>
    <t>Rizal Nuñez
Romario Perez
Ricardo Crispin 
Julio Ccari</t>
  </si>
  <si>
    <t>PEE ANALIST COMPRAS</t>
  </si>
  <si>
    <t>LG-PZ-01</t>
  </si>
  <si>
    <t>SAP HANA MM</t>
  </si>
  <si>
    <t xml:space="preserve">Alberto Mendoza
David Romero
Richard Rodriguez </t>
  </si>
  <si>
    <t>PYTHON AVANZ.</t>
  </si>
  <si>
    <t>Ana Lucia Palacios
Romario Perez
Mercedes Garcilazo
Jhair Prado
Joselin Diestra</t>
  </si>
  <si>
    <t>E19</t>
  </si>
  <si>
    <t>PEE ANALIST PROC</t>
  </si>
  <si>
    <t>PC-PZ-01</t>
  </si>
  <si>
    <t>E30</t>
  </si>
  <si>
    <t>MODEL BIZ.</t>
  </si>
  <si>
    <t>Gianella Palomino
Julio Dávila
Luis Torres</t>
  </si>
  <si>
    <t>E15</t>
  </si>
  <si>
    <t>Hugo Vasquez
Alberto Mendoza
Jose Alvarez
Hernán Vizcardo
Roger Liy</t>
  </si>
  <si>
    <t>PEE DEM. PLANNER</t>
  </si>
  <si>
    <t>LG-PZ-02</t>
  </si>
  <si>
    <t>E20</t>
  </si>
  <si>
    <t>Hugo Vasquez
Cesar Escarcena
Moisés Bautista</t>
  </si>
  <si>
    <t>Mar-Jue</t>
  </si>
  <si>
    <t>7PM - 10PM</t>
  </si>
  <si>
    <t>Ana Lucia Palacios
Julio Mariluz
Jessica De La Cruz
Diego Acevedo
Jorge Rodriguez</t>
  </si>
  <si>
    <t>DIP GER. SIG.</t>
  </si>
  <si>
    <t>PC-DZ-03</t>
  </si>
  <si>
    <t>E1</t>
  </si>
  <si>
    <t>SIST. INT. GEST.</t>
  </si>
  <si>
    <t>ISO CALIDAD</t>
  </si>
  <si>
    <t>ISO SST</t>
  </si>
  <si>
    <t>ISO AMBIENTAL</t>
  </si>
  <si>
    <t>AUDITORIA</t>
  </si>
  <si>
    <t>Helen Fonseca
Alexander Zevallos
Ronnie Dominguez
Ayumi Yokota
Jorge Dávila</t>
  </si>
  <si>
    <t>DIP PROC Y MEJORA V3</t>
  </si>
  <si>
    <t>PC-DZ-04</t>
  </si>
  <si>
    <t>Pilar Porras
Oscar Vásquez
Monica Olivas
Luis Euribe
Christian Rojas</t>
  </si>
  <si>
    <t>Gonzalo Sevillano
William Valdivia
Alejandro Mass
Jorge Chira
Lizandro Guzmán</t>
  </si>
  <si>
    <t>PEE ANALIST DATOS</t>
  </si>
  <si>
    <t>BI-PZ-01</t>
  </si>
  <si>
    <t>Romario Pérez
Mercedes Garcilazo
Jhair Prado</t>
  </si>
  <si>
    <t>Rizal Nuñez
Carlos Mesta
Ricardo Crispin 
Julio Ccari</t>
  </si>
  <si>
    <t>ESP. MACROS</t>
  </si>
  <si>
    <t>EX-EZ-02</t>
  </si>
  <si>
    <t>E31</t>
  </si>
  <si>
    <t>Carlos Mesta
Julio Ccari</t>
  </si>
  <si>
    <t>ESP. EN TRINORMA</t>
  </si>
  <si>
    <t>PC-EZ-01</t>
  </si>
  <si>
    <t>Alexander Zevallos
Ronnie Dominguez
Ayumi Yokota</t>
  </si>
  <si>
    <t>Jue</t>
  </si>
  <si>
    <t>E21</t>
  </si>
  <si>
    <t>Hugo Vasquez
Carlos Espinoza
Jessica De La Cruz</t>
  </si>
  <si>
    <t>ESPEC. SAP LOG. INTEGRAL</t>
  </si>
  <si>
    <t>SA-EZ-02</t>
  </si>
  <si>
    <t>E11</t>
  </si>
  <si>
    <t>SAP HANA EWM</t>
  </si>
  <si>
    <t>SAP HANA SD</t>
  </si>
  <si>
    <t>ESPEC.SAP HANA COMP. Y ALM.</t>
  </si>
  <si>
    <t>SA-EZ-03</t>
  </si>
  <si>
    <t>Cesar Escarcena
Maria Sandiga</t>
  </si>
  <si>
    <t>PYTHON. DATOS</t>
  </si>
  <si>
    <t>Ana Lucia Palacios
Leyla Campos
Mercedes Garcilazo
Diego Acevedo
Joselin Diestra</t>
  </si>
  <si>
    <t>ESP. POWER BI</t>
  </si>
  <si>
    <t>BI-EZ-01</t>
  </si>
  <si>
    <t>E51</t>
  </si>
  <si>
    <t>POWER BI AVANZ</t>
  </si>
  <si>
    <t>Richard Rodriguez
Diego Castillo</t>
  </si>
  <si>
    <t>BI-CZ-09</t>
  </si>
  <si>
    <t>E12</t>
  </si>
  <si>
    <t>David Allende</t>
  </si>
  <si>
    <t>Cynthia Salvatierra
Oscar Vásquez
Alexander Zevallos
Luis Euribe
Aldo Salazar</t>
  </si>
  <si>
    <t>E32</t>
  </si>
  <si>
    <t>Cynthia Salvatierra
Oscar Vásquez
Alexander Zevallos</t>
  </si>
  <si>
    <t>PC-CZ-01</t>
  </si>
  <si>
    <t>E36</t>
  </si>
  <si>
    <t>Cynthia Salvatierra</t>
  </si>
  <si>
    <t>Jorge Tirado
Kelly Jesús
Nardenia Hidalgo
Heydi Santillan
Karla Zevallos</t>
  </si>
  <si>
    <t>E22</t>
  </si>
  <si>
    <t>Jorge Tirado
Carlos Espinoza
Jessica De La Cruz</t>
  </si>
  <si>
    <t>PY-CZ-03</t>
  </si>
  <si>
    <t>William Valdivia</t>
  </si>
  <si>
    <t>SA-CZ-10</t>
  </si>
  <si>
    <t>E9</t>
  </si>
  <si>
    <t>Jose Espilco</t>
  </si>
  <si>
    <t>BI-CZ-03</t>
  </si>
  <si>
    <t>E100</t>
  </si>
  <si>
    <t>Mercedes Garcilazo</t>
  </si>
  <si>
    <t>ESPEC. EXCEL</t>
  </si>
  <si>
    <t>EX-EZ-01</t>
  </si>
  <si>
    <t>E54</t>
  </si>
  <si>
    <t xml:space="preserve">Jhon Lino
Brigitt Ramirez
Ricardo Crispin </t>
  </si>
  <si>
    <t>EX-CZ-01</t>
  </si>
  <si>
    <t>E57</t>
  </si>
  <si>
    <t>Jhon Lino</t>
  </si>
  <si>
    <t>SQL PRESENCIAL</t>
  </si>
  <si>
    <t>BI-CP-04</t>
  </si>
  <si>
    <t>9AM - 1PM</t>
  </si>
  <si>
    <t>Mijael Pampas</t>
  </si>
  <si>
    <t>PY-CZ-01</t>
  </si>
  <si>
    <t>E42</t>
  </si>
  <si>
    <t>Selene Seclén</t>
  </si>
  <si>
    <t>EX-CZ-02</t>
  </si>
  <si>
    <t>E56</t>
  </si>
  <si>
    <t>Carlos Mesta</t>
  </si>
  <si>
    <t>ESPEC.SAP HANA</t>
  </si>
  <si>
    <t>SA-EZ-06</t>
  </si>
  <si>
    <t xml:space="preserve">Carlos Espinoza
Cesar Escarcena
Karim Millan
</t>
  </si>
  <si>
    <t>ESPEC.SAP HANA PLANIF. DE LA PROD.</t>
  </si>
  <si>
    <t>SA-EZ-04</t>
  </si>
  <si>
    <t>E8</t>
  </si>
  <si>
    <t>SAP HANA PP</t>
  </si>
  <si>
    <t>Carlos Espinoza
Cesar Escarcena</t>
  </si>
  <si>
    <t>SA-CZ-06</t>
  </si>
  <si>
    <t>E89</t>
  </si>
  <si>
    <t>Carlos Espinoza</t>
  </si>
  <si>
    <t>PC-CZ-03</t>
  </si>
  <si>
    <t>E38</t>
  </si>
  <si>
    <t>Luis Torres</t>
  </si>
  <si>
    <t>Leyla Campos
Jonathan Sanchez
Diego Acevedo</t>
  </si>
  <si>
    <t>BI-CZ-01</t>
  </si>
  <si>
    <t>E70</t>
  </si>
  <si>
    <t>Leyla Campos</t>
  </si>
  <si>
    <t>PY-CZ-04</t>
  </si>
  <si>
    <t>E2</t>
  </si>
  <si>
    <t>Lizandro Guzmán</t>
  </si>
  <si>
    <t>PY-CZ-05</t>
  </si>
  <si>
    <t>Jorge Chira</t>
  </si>
  <si>
    <t>EX-CZ-04</t>
  </si>
  <si>
    <t>Julio Ccari</t>
  </si>
  <si>
    <t>PC-CZ-11</t>
  </si>
  <si>
    <t>Ayumi Yokota</t>
  </si>
  <si>
    <t>LG-CZ-18</t>
  </si>
  <si>
    <t>E25</t>
  </si>
  <si>
    <t>ESP. COMP SAP</t>
  </si>
  <si>
    <t>LG-EZ-02</t>
  </si>
  <si>
    <t>LG-CZ-03</t>
  </si>
  <si>
    <t>Jose Alvarez</t>
  </si>
  <si>
    <t>E53</t>
  </si>
  <si>
    <t>Moisés Bautista
Fernando Durand</t>
  </si>
  <si>
    <t>E101</t>
  </si>
  <si>
    <t>Moisés Bautista</t>
  </si>
  <si>
    <t>COST Y PRESUP</t>
  </si>
  <si>
    <t>FI-CZ-03</t>
  </si>
  <si>
    <t>E4</t>
  </si>
  <si>
    <t>Miguel Godos</t>
  </si>
  <si>
    <t>DIP GEST PROYECTOS V3</t>
  </si>
  <si>
    <t>PY-DZ-04</t>
  </si>
  <si>
    <t>GEST PROYECT I</t>
  </si>
  <si>
    <t>GEST PROYECT II</t>
  </si>
  <si>
    <t>Gonzalo Sevillano
William Valdivia
Selene Seclén
Elmer León 
Jorge Chira</t>
  </si>
  <si>
    <t>PEE ANALIST PROY V3</t>
  </si>
  <si>
    <t>PY-PZ-03</t>
  </si>
  <si>
    <t>Gonzalo Sevillano
William Valdivia
Selene Seclén</t>
  </si>
  <si>
    <t>ESP. GEST. PROYECTOS V2</t>
  </si>
  <si>
    <t>PY-EZ-02</t>
  </si>
  <si>
    <t>Gonzalo Sevillano
William Valdivia</t>
  </si>
  <si>
    <t>PY-CZ-06</t>
  </si>
  <si>
    <t>E23</t>
  </si>
  <si>
    <t>Gonzalo Sevillano</t>
  </si>
  <si>
    <t>SA-CZ-08</t>
  </si>
  <si>
    <t>E10</t>
  </si>
  <si>
    <t>Maria Sandiga</t>
  </si>
  <si>
    <t>SAP HANA IN</t>
  </si>
  <si>
    <t>SA-CZ-07</t>
  </si>
  <si>
    <t>E80</t>
  </si>
  <si>
    <t>David Romero</t>
  </si>
  <si>
    <t>ESP. EN DATA SCIENCE &amp; IA</t>
  </si>
  <si>
    <t>BI-EZ-05</t>
  </si>
  <si>
    <t>E7</t>
  </si>
  <si>
    <t>IA &amp; DEEP LEARNING</t>
  </si>
  <si>
    <t>Diego Acevedo
Jorge Rodriguez
Jose Huertas</t>
  </si>
  <si>
    <t>BI-CZ-05</t>
  </si>
  <si>
    <t xml:space="preserve">Diego Acevedo
</t>
  </si>
  <si>
    <t>PC-CZ-04</t>
  </si>
  <si>
    <t>E44</t>
  </si>
  <si>
    <t>Oscar Vásquez</t>
  </si>
  <si>
    <t>E33</t>
  </si>
  <si>
    <t>E37</t>
  </si>
  <si>
    <t>Jackeline Gutierrez</t>
  </si>
  <si>
    <t>PC-CZ-05</t>
  </si>
  <si>
    <t>Aldo Salazar</t>
  </si>
  <si>
    <t>ESP. SQL SERVER</t>
  </si>
  <si>
    <t>BI-EZ-02</t>
  </si>
  <si>
    <t>E29</t>
  </si>
  <si>
    <t>SQL AVANZ</t>
  </si>
  <si>
    <t>E67</t>
  </si>
  <si>
    <t>LG-CZ-10</t>
  </si>
  <si>
    <t>Karla Zevallos</t>
  </si>
  <si>
    <t>POWER APPS Y AUT.</t>
  </si>
  <si>
    <t>PC-CZ-08</t>
  </si>
  <si>
    <t>Jesús Gaspar</t>
  </si>
  <si>
    <t>E55</t>
  </si>
  <si>
    <t>Rizal Nuñez
Mercedes Garcilazo
Carlos Mesta</t>
  </si>
  <si>
    <t>E58</t>
  </si>
  <si>
    <t>Rizal Nuñez</t>
  </si>
  <si>
    <t>E26</t>
  </si>
  <si>
    <t>Kelly Jesús</t>
  </si>
  <si>
    <t>BI-CZ-04</t>
  </si>
  <si>
    <t>E49</t>
  </si>
  <si>
    <t>Diego Castillo</t>
  </si>
  <si>
    <t>PC-CZ-12</t>
  </si>
  <si>
    <t>Jorge Dávila</t>
  </si>
  <si>
    <t>E81</t>
  </si>
  <si>
    <t>Jessica Yamunaqué</t>
  </si>
  <si>
    <t>E43</t>
  </si>
  <si>
    <t>Alejandro Mas</t>
  </si>
  <si>
    <t>PC-CZ-13</t>
  </si>
  <si>
    <t>E47</t>
  </si>
  <si>
    <t>Brigitt Ramirez</t>
  </si>
  <si>
    <t>E14</t>
  </si>
  <si>
    <t>Jorge Rodriguez</t>
  </si>
  <si>
    <t>LG-CZ-01</t>
  </si>
  <si>
    <t>Jorge Tirado</t>
  </si>
  <si>
    <t>BI-CZ-06</t>
  </si>
  <si>
    <t>Geanfranco Palomino</t>
  </si>
  <si>
    <t>E48</t>
  </si>
  <si>
    <t>David Ashcallay</t>
  </si>
  <si>
    <t>E35</t>
  </si>
  <si>
    <t>Ricardo Crispin
Julio Ccari</t>
  </si>
  <si>
    <t>EX-CZ-03</t>
  </si>
  <si>
    <t>E74</t>
  </si>
  <si>
    <t>Ricardo Crispin</t>
  </si>
  <si>
    <t>E103</t>
  </si>
  <si>
    <t>Jessica De La Cruz</t>
  </si>
  <si>
    <t>ESPEC.SAP HANA GEST. FIN.</t>
  </si>
  <si>
    <t>SA-EZ-05</t>
  </si>
  <si>
    <t>SAP HANA FI</t>
  </si>
  <si>
    <t>Carlos Espinoza
Karim Millan</t>
  </si>
  <si>
    <t>E90</t>
  </si>
  <si>
    <t>BI-CZ-12</t>
  </si>
  <si>
    <t>Jhair Prado</t>
  </si>
  <si>
    <t>E3</t>
  </si>
  <si>
    <t>Elmer León</t>
  </si>
  <si>
    <t>E45</t>
  </si>
  <si>
    <t>Luis Euribe</t>
  </si>
  <si>
    <t>Jonathan Sanchez</t>
  </si>
  <si>
    <t>SA-CZ-09</t>
  </si>
  <si>
    <t>Cesar Escarcena</t>
  </si>
  <si>
    <t>LG-CZ-04</t>
  </si>
  <si>
    <t>Hernán Vizcardo</t>
  </si>
  <si>
    <t>E105</t>
  </si>
  <si>
    <t>Hector Rivas</t>
  </si>
  <si>
    <t>E93</t>
  </si>
  <si>
    <t>ESP. POWER APPS Y AUT.</t>
  </si>
  <si>
    <t>PC-EZ-02</t>
  </si>
  <si>
    <t>POWER APPS AVANZ</t>
  </si>
  <si>
    <t>Jesús Gaspar
Roberto Huayta</t>
  </si>
  <si>
    <t>Lun-Mie</t>
  </si>
  <si>
    <t>E5</t>
  </si>
  <si>
    <t>E82</t>
  </si>
  <si>
    <t>E50</t>
  </si>
  <si>
    <t>Fernando Durand</t>
  </si>
  <si>
    <t>Moisés Zabalbeascoa</t>
  </si>
  <si>
    <t>PY-CZ-07</t>
  </si>
  <si>
    <t>Kevin Riquelme</t>
  </si>
  <si>
    <t>POWER BI PRESENCIAL</t>
  </si>
  <si>
    <t>BI-CP-03</t>
  </si>
  <si>
    <t>Rizal Nuñez
Leyla Campos
Ricardo Crispin
Julio Ccari</t>
  </si>
  <si>
    <t>E59</t>
  </si>
  <si>
    <t>Ralphi Jauregui</t>
  </si>
  <si>
    <t>Javier Guillén
Diego Castillo</t>
  </si>
  <si>
    <t>E106</t>
  </si>
  <si>
    <t>Javier Guillén</t>
  </si>
  <si>
    <t>SA-CZ-11</t>
  </si>
  <si>
    <t>Karim Millan</t>
  </si>
  <si>
    <t>Gonzalo Sevillano
William Valdivia
Selene Seclén
Elmer Léón
Jorge Chira</t>
  </si>
  <si>
    <t>E24</t>
  </si>
  <si>
    <t>BI-CZ-11</t>
  </si>
  <si>
    <t>José Huertas</t>
  </si>
  <si>
    <t>GEST. COM. INTER.</t>
  </si>
  <si>
    <t>CX-CZ-03</t>
  </si>
  <si>
    <t>Luis Kanashiro</t>
  </si>
  <si>
    <t>E40</t>
  </si>
  <si>
    <t>Monica Olivas</t>
  </si>
  <si>
    <t>ESP. FRONTEND</t>
  </si>
  <si>
    <t>PG-EZ-01</t>
  </si>
  <si>
    <t>PROG. WEB</t>
  </si>
  <si>
    <t>PROG. JAVA</t>
  </si>
  <si>
    <t>REACT JS</t>
  </si>
  <si>
    <t>Giancarlos Barboza
Yimmi Urbano
Andres Gallardo</t>
  </si>
  <si>
    <t>PG-CZ-01</t>
  </si>
  <si>
    <t>Giancarlos Barboza</t>
  </si>
  <si>
    <t>SAP HANA IN PRESENCIAL</t>
  </si>
  <si>
    <t>SA-CP-11</t>
  </si>
  <si>
    <t>E73</t>
  </si>
  <si>
    <t>3:30PM - 7.30 PM</t>
  </si>
  <si>
    <t>Nardenia Hidalgo</t>
  </si>
  <si>
    <t>Iván De La Cruz
Oscar Ochoa
Ronnie Dominguez
Jazmin Ordoñez
Jorge Dávila</t>
  </si>
  <si>
    <t>PC-CZ-07</t>
  </si>
  <si>
    <t>Iván De La Cruz</t>
  </si>
  <si>
    <t>E92</t>
  </si>
  <si>
    <t>Mijael Pampas
Jorge Rodriguez</t>
  </si>
  <si>
    <t>E68</t>
  </si>
  <si>
    <t>E27</t>
  </si>
  <si>
    <t>Mariela Sandoval</t>
  </si>
  <si>
    <t>IA MARKETING</t>
  </si>
  <si>
    <t>MK-CZ-02</t>
  </si>
  <si>
    <t>Renzo Ortiz</t>
  </si>
  <si>
    <t>BI-CZ-02</t>
  </si>
  <si>
    <t>E107</t>
  </si>
  <si>
    <t>Cynthia Salvatierra
Oscar Vásquez
Monica Olivas
Luis Euribe
Aldo Salazar</t>
  </si>
  <si>
    <t>E34</t>
  </si>
  <si>
    <t>E77</t>
  </si>
  <si>
    <t>E83</t>
  </si>
  <si>
    <t>KPIS LOGÍSTICOS POWER BI</t>
  </si>
  <si>
    <t>LG-CZ-15</t>
  </si>
  <si>
    <t>Brenda Mautino</t>
  </si>
  <si>
    <t>Rizal Nuñez
Lizandro Guzmán
Carlos Mesta
Julio Ccari</t>
  </si>
  <si>
    <t>Rizal Nuñez
Lizandro Guzmán
Carlos Mesta</t>
  </si>
  <si>
    <t>E60</t>
  </si>
  <si>
    <t>Sylvia Rodas
Mariela Sandoval
Nardenia Hidalgo
Julio Robles
Hernán Vizcardo</t>
  </si>
  <si>
    <t>Sylvia Rodas
David Romero
Ricardo Crispin</t>
  </si>
  <si>
    <t>Sylvia Rodas</t>
  </si>
  <si>
    <t>Christian Rojas</t>
  </si>
  <si>
    <t>E39</t>
  </si>
  <si>
    <t>Ana Lucia Palacios
Leyla Campos
Moises Bautista
Jhair Prado
Cesar Valencia</t>
  </si>
  <si>
    <t>ESP. EN PYTHON DATA SCIENCE</t>
  </si>
  <si>
    <t>BI-EZ-06</t>
  </si>
  <si>
    <t>IA &amp; DEEP LEARNING V2</t>
  </si>
  <si>
    <t>Jhair Prado
cesar Valencia
Jose Huertas</t>
  </si>
  <si>
    <t>Roger  Liy</t>
  </si>
  <si>
    <t>SAP HANA PM</t>
  </si>
  <si>
    <t>SA-CZ-13</t>
  </si>
  <si>
    <t>E108</t>
  </si>
  <si>
    <t>Juan Bravo</t>
  </si>
  <si>
    <t>BI-CZ-13</t>
  </si>
  <si>
    <t>Joselin Diestra</t>
  </si>
  <si>
    <t>E109</t>
  </si>
  <si>
    <t>Henri Malleux</t>
  </si>
  <si>
    <t>ESP. FINANZAS</t>
  </si>
  <si>
    <t>FI-EZ-01</t>
  </si>
  <si>
    <t>CONT. FINANCIERA</t>
  </si>
  <si>
    <t>FI-CZ-06</t>
  </si>
  <si>
    <t>Gonzalo Sevillano
José Díaz
Alejandro Mas</t>
  </si>
  <si>
    <t>E6</t>
  </si>
  <si>
    <t>PC-CZ-06</t>
  </si>
  <si>
    <t>E84</t>
  </si>
  <si>
    <t>Diego Acevedo</t>
  </si>
  <si>
    <t>Rizal Nuñez
Romario Pérez
Carlos Mesta
Julio Ccari</t>
  </si>
  <si>
    <t>Rizal Nuñez
Romario Pérez
Carlos Mesta</t>
  </si>
  <si>
    <t>E61</t>
  </si>
  <si>
    <t>SAP HANA HCM</t>
  </si>
  <si>
    <t>SA-CZ-12</t>
  </si>
  <si>
    <t>Heydi Santillan</t>
  </si>
  <si>
    <t>Cesar Escarcena
Maria Sandiga
Jessica Yamunaqué</t>
  </si>
  <si>
    <t>Maria Sandiga
Jessica Yamunaqué</t>
  </si>
  <si>
    <t>E94</t>
  </si>
  <si>
    <t>Cesar Valencia</t>
  </si>
  <si>
    <t>SUPPLY CHAIN ANALYTICS</t>
  </si>
  <si>
    <t>LG-CZ-19</t>
  </si>
  <si>
    <t>Franz Valdivia</t>
  </si>
  <si>
    <t>Roberto Huayta</t>
  </si>
  <si>
    <t>PG-CZ-02</t>
  </si>
  <si>
    <t>Yimmi Urbano</t>
  </si>
  <si>
    <t>E91</t>
  </si>
  <si>
    <t>Faridi Samhan
Katherine Huaroto
Jose Alvarez
Julio Robles
Karla Zevallos</t>
  </si>
  <si>
    <t>Faridi Samhan
Carlos Espinoza
Jessica De La Cruz</t>
  </si>
  <si>
    <t>Faridi Samhan</t>
  </si>
  <si>
    <t>Leyla Campos
Jessica De La Cruz
Luis Espejo</t>
  </si>
  <si>
    <t>E71</t>
  </si>
  <si>
    <t xml:space="preserve">Leyla Campos
</t>
  </si>
  <si>
    <t>PC-CZ-10</t>
  </si>
  <si>
    <t>Julio Robles</t>
  </si>
  <si>
    <t>Ana Lucia Palacios
Mijael Pampas
Ricardo Crispin
Luis Espejo
Cesar Valencia</t>
  </si>
  <si>
    <t>Ana Lucia Palacios</t>
  </si>
  <si>
    <t>Juan Novoa
Oscar Vásquez
Alexander Zevallos
Luis Euribe
Christian Rojas</t>
  </si>
  <si>
    <t>Juan Novoa
Oscar Vásquez
Alexander Zevallos</t>
  </si>
  <si>
    <t>Juan Novoa</t>
  </si>
  <si>
    <t>Luis Espejo
Cesar Valencia
José Huertas</t>
  </si>
  <si>
    <t>E46</t>
  </si>
  <si>
    <t>CONTRATACIONES</t>
  </si>
  <si>
    <t>GP-CZ-01</t>
  </si>
  <si>
    <t>Vanessa Cabrera</t>
  </si>
  <si>
    <t>E78</t>
  </si>
  <si>
    <t>E69</t>
  </si>
  <si>
    <t>PC-CZ-09</t>
  </si>
  <si>
    <t>BI-CZ-14</t>
  </si>
  <si>
    <t>E95</t>
  </si>
  <si>
    <t>E85</t>
  </si>
  <si>
    <t>E86</t>
  </si>
  <si>
    <t>E87</t>
  </si>
  <si>
    <t>E88</t>
  </si>
  <si>
    <t>Moisés Bautista
Kristhofer Cruz</t>
  </si>
  <si>
    <t>E110</t>
  </si>
  <si>
    <t>Aurio De La Cruz
William Valdivia
Selene Seclen
Lizandro Guzmán
Jorge Chira</t>
  </si>
  <si>
    <t>Aurio de la Cruz</t>
  </si>
  <si>
    <t>Jhon Lino
Carlos Mesta
Ricardo Crispin
Julio Ccari</t>
  </si>
  <si>
    <t>E62</t>
  </si>
  <si>
    <t>E63</t>
  </si>
  <si>
    <t>E41</t>
  </si>
  <si>
    <t>E75</t>
  </si>
  <si>
    <t>Emile Avalo
Mariela Sandoval
Nardenia Hidalgo
Julio Robles
Karla Zevallos</t>
  </si>
  <si>
    <t>E52</t>
  </si>
  <si>
    <t>ESP. SAP MINERÍA</t>
  </si>
  <si>
    <t>SA-EZ-07</t>
  </si>
  <si>
    <t>E98</t>
  </si>
  <si>
    <t>Mijael Pampas
Oscar Moreno</t>
  </si>
  <si>
    <t>E72</t>
  </si>
  <si>
    <t>Johann Miranda</t>
  </si>
  <si>
    <t>E76</t>
  </si>
  <si>
    <t>SAP HANA MM PRESENCIAL</t>
  </si>
  <si>
    <t>SA-CP-12</t>
  </si>
  <si>
    <t>José Díaz</t>
  </si>
  <si>
    <t>E79</t>
  </si>
  <si>
    <t>PG-CZ-03</t>
  </si>
  <si>
    <t>Andres Gallardo</t>
  </si>
  <si>
    <t>Romario Pérez</t>
  </si>
  <si>
    <t>Katherine Huaroto
Carlos Espinoza</t>
  </si>
  <si>
    <t>Ana Lucia Palacios
Mijael Pampas
Moises Bautista
Luis Espejo
Cesar Valencia</t>
  </si>
  <si>
    <t>Jorge Rodriguez
Moisés Bautista
Luis Espejo</t>
  </si>
  <si>
    <t>Luis Espejo</t>
  </si>
  <si>
    <t>Alexander Zevallos</t>
  </si>
  <si>
    <t>E111</t>
  </si>
  <si>
    <t>E113</t>
  </si>
  <si>
    <t>E96</t>
  </si>
  <si>
    <t>E114</t>
  </si>
  <si>
    <t>Richard Rodriguez</t>
  </si>
  <si>
    <t>Jazmin Ordoñez</t>
  </si>
  <si>
    <t xml:space="preserve">Jhair Prado
</t>
  </si>
  <si>
    <t xml:space="preserve">Luis Euribe
</t>
  </si>
  <si>
    <t>E116</t>
  </si>
  <si>
    <t>CUR1</t>
  </si>
  <si>
    <t>INI</t>
  </si>
  <si>
    <t>CUR2</t>
  </si>
  <si>
    <t>CUR3</t>
  </si>
  <si>
    <t>CUR4</t>
  </si>
  <si>
    <t>CUR5</t>
  </si>
  <si>
    <t>F. INI</t>
  </si>
  <si>
    <t>David Romero
Cesar Escarcena
Karim Millan</t>
  </si>
  <si>
    <t>GER. COMP. Y PROV.</t>
  </si>
  <si>
    <t>LG-CZ-02</t>
  </si>
  <si>
    <t>Alberto Mendoza</t>
  </si>
  <si>
    <t>Hugo Vasquez</t>
  </si>
  <si>
    <t xml:space="preserve">Alberto Mendoza
</t>
  </si>
  <si>
    <t>Alberto Mendoza
David Romero
Fernando Durand</t>
  </si>
  <si>
    <t>Alberto Mendoza
David Romero
Jessica De La Cruz</t>
  </si>
  <si>
    <t>Alberto Mendoza
David Romero
Kristhofer Cruz</t>
  </si>
  <si>
    <t>Alberto Mendoza
David Romero
Richard Rodriguez</t>
  </si>
  <si>
    <t>SCRUM</t>
  </si>
  <si>
    <t>MA-CZ-01</t>
  </si>
  <si>
    <t>Alexander Flores</t>
  </si>
  <si>
    <t>10AM - 1PM</t>
  </si>
  <si>
    <t>Alfredo Amez</t>
  </si>
  <si>
    <t>Alfredo Amez
Julio Ccari</t>
  </si>
  <si>
    <t>Miguel Aguilar
Julio Ccari</t>
  </si>
  <si>
    <t>Angelo Villegas</t>
  </si>
  <si>
    <t>PC-CZ-02</t>
  </si>
  <si>
    <t>PY-CZ-02</t>
  </si>
  <si>
    <t>ESP. GEST. PROYECTOS</t>
  </si>
  <si>
    <t>PY-EZ-01</t>
  </si>
  <si>
    <t xml:space="preserve">Aurio de la Cruz
Jose Diaz
</t>
  </si>
  <si>
    <t>PEE ANALIST PROY V2</t>
  </si>
  <si>
    <t>PY-PZ-02</t>
  </si>
  <si>
    <t>Aurio de la Cruz
Jose Diaz
Selene Seclén</t>
  </si>
  <si>
    <t>DIP GEST PROYECTOS</t>
  </si>
  <si>
    <t>PY-DZ-02</t>
  </si>
  <si>
    <t>EVAL PROYECTOS</t>
  </si>
  <si>
    <t>Aurio de la Cruz
Jose Diaz
Selene Seclén
Elizabeth La Madrid
Richard Rodriguez</t>
  </si>
  <si>
    <t>Brian Clemente</t>
  </si>
  <si>
    <t>Briggit Ramirez</t>
  </si>
  <si>
    <t>Fernando Barruetto</t>
  </si>
  <si>
    <t>Carlos Novoa</t>
  </si>
  <si>
    <t>Claudia Fabian</t>
  </si>
  <si>
    <t>DIP SUPPLY</t>
  </si>
  <si>
    <t>LG-DZ-01</t>
  </si>
  <si>
    <t>LOGISTICA. 4.0</t>
  </si>
  <si>
    <t>Claudia Fabian
Alberto Mendoza
Jose Prado
Julio Robles
Oscar Carpio</t>
  </si>
  <si>
    <t>Claudia Fabian
Yessenia Ramos
Fernando Durand</t>
  </si>
  <si>
    <t>Daril Gonzales</t>
  </si>
  <si>
    <t>E65</t>
  </si>
  <si>
    <t>Yesenia Ramos</t>
  </si>
  <si>
    <t>E66</t>
  </si>
  <si>
    <t>3:30PM - 7:30PM</t>
  </si>
  <si>
    <t>Roller Rubio</t>
  </si>
  <si>
    <t>David Romero
Cesar Escarcena</t>
  </si>
  <si>
    <t>Alber Escobar</t>
  </si>
  <si>
    <t>Alber Escobar
Cesar Escarcena
Karim Millan</t>
  </si>
  <si>
    <t>David Romero
Maria Fernanda</t>
  </si>
  <si>
    <t>David Romero
Maria Sandiga</t>
  </si>
  <si>
    <t>Rizal Nuñez
Ricardo Crispin
Alfreo Amez</t>
  </si>
  <si>
    <t>Rizal Nuñez
Miguel Aguilar
Ricardo Crispin</t>
  </si>
  <si>
    <t>David Romero
Maria Sandiga
Jose Espilco</t>
  </si>
  <si>
    <t>David Romero
Renzo Dulanto</t>
  </si>
  <si>
    <t>10AM - 2PM</t>
  </si>
  <si>
    <t>Leyla Campos
Jorge Rodriguez</t>
  </si>
  <si>
    <t>Oscar Moreno</t>
  </si>
  <si>
    <t>Julio Mariluz
Jorge Rodriguez</t>
  </si>
  <si>
    <t>Diego Acevedo
Javier Castañeda</t>
  </si>
  <si>
    <t xml:space="preserve">Diego Acevedo
Joselin Diestra
José Huertas
</t>
  </si>
  <si>
    <t>Diego Acevedo
Kristhofer Cruz
Jorge Rodriguez</t>
  </si>
  <si>
    <t>FI-CZ-02</t>
  </si>
  <si>
    <t>Elizabeth  La Madrid</t>
  </si>
  <si>
    <t>Fernando  Barrero</t>
  </si>
  <si>
    <t>Kristhofer Cruz</t>
  </si>
  <si>
    <t>Fernando Durand
Héctor Huamán</t>
  </si>
  <si>
    <t>Fernando Durand
Jessica De La Cruz</t>
  </si>
  <si>
    <t>Julio Mariluz</t>
  </si>
  <si>
    <t>Geanfranco Palomino
Oscar Moreno
Jessica De La Cruz
Diego Acevedo
Joselin Diestra</t>
  </si>
  <si>
    <t>Geanfranco Palomino
Oscar Moreno
Kristhofer Cruz
Briggit Ramirez
Cesar Valencia</t>
  </si>
  <si>
    <t>Geanfranco Palomino
Romario Peréz
Jessica de la Cruz
Jorge Rodriguez
David Allende</t>
  </si>
  <si>
    <t>Gianella Palomino</t>
  </si>
  <si>
    <t>Gianella Palomino
Bruno Peralta
Angelo Villegas
Miguel Ojeda
Aldo Salazar</t>
  </si>
  <si>
    <t>Gianella Palomino
Bruno Peralta
Javier Wu</t>
  </si>
  <si>
    <t>Gianella Palomino
Julio Dávila
Monica Olivas
Luis Euribe
Aldo Salazar</t>
  </si>
  <si>
    <t>Gianella Palomino
Melissa Alvarado
Angelo Villegas</t>
  </si>
  <si>
    <t>Gianella Palomino
Melissa Alvarado
Angelo Villegas
Miguel Ojeda
Aldo Salazar</t>
  </si>
  <si>
    <t>Gianella Palomino
Oscar Vásquez
Monica Olivas</t>
  </si>
  <si>
    <t>Gianella Palomino
Oscar Vásquez
Monica Olivas
Luis Euribe
Aldo Salazar</t>
  </si>
  <si>
    <t>Gonzalo Sevillano
Jose Diaz</t>
  </si>
  <si>
    <t>Gonzalo Sevillano
Jose Díaz</t>
  </si>
  <si>
    <t xml:space="preserve">Gonzalo Sevillano
José Diaz
</t>
  </si>
  <si>
    <t>Gonzalo Sevillano
José Díaz
Alejandro Mas
Elmer León
Jorge Chira</t>
  </si>
  <si>
    <t>Gonzalo Sevillano
William Valdivia
Alejandro Mass</t>
  </si>
  <si>
    <t>Gonzalo Sevillano
Jose Diaz
Fernando Barrero</t>
  </si>
  <si>
    <t>Gonzalo Sevillano
Jose Diaz
Fernando Barrero
Lizandro Guzman
Richard Rodriguez</t>
  </si>
  <si>
    <t>Gonzalo Sevillano
José Diaz
Selene Seclén</t>
  </si>
  <si>
    <t>Gonzalo Sevillano
José Diáz
Selene Seclén</t>
  </si>
  <si>
    <t>Gonzalo Sevillano
José Diáz
Selene Seclén
Lizandro Guzmán
Jorge Chira</t>
  </si>
  <si>
    <t>Gonzalo Sevillano
José Díaz
Selene Seclén
Elmer León 
Jorge Chira</t>
  </si>
  <si>
    <t>Gonzalo Sevillano
José Diaz
Selene Seclén
Lizandro Guzmán
Richard Rodriguez</t>
  </si>
  <si>
    <t>Gonzalo Sevillano
José Diáz</t>
  </si>
  <si>
    <t>Gonzalo Sevillano
José Díaz</t>
  </si>
  <si>
    <t>Gonzalo Sevillano
Jose Diaz
Selene Seclén</t>
  </si>
  <si>
    <t>Hamitab Barria</t>
  </si>
  <si>
    <t>Hamitab Barria
Romario Pérez
Fernando Durand
Diego Acevedo
Joselin Diestra</t>
  </si>
  <si>
    <t>Héctor Huamán</t>
  </si>
  <si>
    <t>Helen Fonseca</t>
  </si>
  <si>
    <t>Hugo Vasquez
Kelly Jesus
Hector Rivas
Julio Robles
Karla Zevallos</t>
  </si>
  <si>
    <t>Hugo Vasquez
Alber Escobar
Ricardo Crispin</t>
  </si>
  <si>
    <t>Hugo Vasquez
Alberto Mendoza
Javier Farfan
Julio Robles
Oscar Carpio</t>
  </si>
  <si>
    <t>Hugo Vasquez
Alberto Mendoza
Nardenia Hidalgo
Julio Robles
Oscar Carpio</t>
  </si>
  <si>
    <t>Hugo Vasquez
David Romero
Jessica De La Cruz</t>
  </si>
  <si>
    <t>Hugo Vasquez
David Romero
Richard Rodriguez</t>
  </si>
  <si>
    <t>SUPPLY CHAIN ANALYTICS CON PYTHON</t>
  </si>
  <si>
    <t>LG-CZ-16</t>
  </si>
  <si>
    <t>Hugo Vasquez
Diego Acevedo</t>
  </si>
  <si>
    <t>BUSINESS ANALYTICS</t>
  </si>
  <si>
    <t>BI-CZ-10</t>
  </si>
  <si>
    <t>Iris Montalban</t>
  </si>
  <si>
    <t>Jackeline Gutierrez
Maritza Cieza
Javier Wu
Miguel Ojeda
Aldo Salazar</t>
  </si>
  <si>
    <t>Javier Castañeda</t>
  </si>
  <si>
    <t>Jose Prado</t>
  </si>
  <si>
    <t>Javier Wu</t>
  </si>
  <si>
    <t>Jessica De La Cruz
Héctor Huamán</t>
  </si>
  <si>
    <t>Jessica De La Cruz
Kristhofer Cruz</t>
  </si>
  <si>
    <t>Ronnie Dominguez</t>
  </si>
  <si>
    <t>Jorge Tirado
Alberto Mendoza
Nardenia Hidalgo
Julio Robles
Oscar Carpio</t>
  </si>
  <si>
    <t>Jorge Tirado
David Romero
Jessica de la Cruz</t>
  </si>
  <si>
    <t>José Diaz
Maritza Cieza
Javier Wu</t>
  </si>
  <si>
    <t>Jose Huertas</t>
  </si>
  <si>
    <t>III CONG. GEST. PROY.</t>
  </si>
  <si>
    <t>PY-CG-02</t>
  </si>
  <si>
    <t>Vier- Sáb</t>
  </si>
  <si>
    <t>Vie: 4PM - 8:30PM
Sáb: 8:30AM - 2PM</t>
  </si>
  <si>
    <t xml:space="preserve">José Riveros
Luis Perez
Eduardo Lanao
Javier Alva
Max Cerna 
y más
</t>
  </si>
  <si>
    <t>Julio Dávila</t>
  </si>
  <si>
    <t>Julio Mariluz
Oscar Moreno</t>
  </si>
  <si>
    <t>Kelly Jesús
David Romero</t>
  </si>
  <si>
    <t>Renzo Dulanto</t>
  </si>
  <si>
    <t>Karol Mondragón</t>
  </si>
  <si>
    <t>Kristhofer Cruz
Héctor Huamán</t>
  </si>
  <si>
    <t>Kristhofer Cruz
Jessica De La Cruz</t>
  </si>
  <si>
    <t>Kristhofer Cruz
Moisés Bautista</t>
  </si>
  <si>
    <t>Leyla Campos
Ricardo Crispin
Brigitt Ramirez</t>
  </si>
  <si>
    <t xml:space="preserve">Alexander Zevallos
</t>
  </si>
  <si>
    <t>IMPORT. Y EXPORT.</t>
  </si>
  <si>
    <t>E64</t>
  </si>
  <si>
    <t>Maria de los Ángeles</t>
  </si>
  <si>
    <t>7PM - 9PM</t>
  </si>
  <si>
    <t>Maria de los Ángeles
Julio Ccari</t>
  </si>
  <si>
    <t>Maritza Cieza</t>
  </si>
  <si>
    <t>Miguel Aguilar</t>
  </si>
  <si>
    <t>Brigitt Ramirez
Julio Ccari</t>
  </si>
  <si>
    <t>Miguel Ojeda</t>
  </si>
  <si>
    <t>Javier Farfan</t>
  </si>
  <si>
    <t>LG-CZ-05</t>
  </si>
  <si>
    <t>Oscar  Carpio</t>
  </si>
  <si>
    <t>Oscar Moreno
Javier Castañeda</t>
  </si>
  <si>
    <t>Oscar Moreno
Kristhofer Cruz
Brigitt Ramirez</t>
  </si>
  <si>
    <t>Oscar Moreno
Kristhofer Cruz
Diego Acevedo</t>
  </si>
  <si>
    <t>Oscar Moreno
Richard Rodriguez
Brian Clemente</t>
  </si>
  <si>
    <t>Pilar Porras</t>
  </si>
  <si>
    <t>Pilar Porras
Julio Davila
Monica Olivas
Miguel Ojeda
Aldo Salazar</t>
  </si>
  <si>
    <t>Pilar Porras
Maritza Cieza
Javier Wu</t>
  </si>
  <si>
    <t>Pilar Porras
Maritza Cieza
Javier Wu
Miguel Ojeda
Aldo Salazar</t>
  </si>
  <si>
    <t>Pilar Porras
Maritza Cieza
Monica Olivas</t>
  </si>
  <si>
    <t>Pilar Porras
Oscar Vásquez
Monica Olivas</t>
  </si>
  <si>
    <t>E97</t>
  </si>
  <si>
    <t>Ricardo Crispin
Jessica De La Cruz</t>
  </si>
  <si>
    <t>Brigitt Ramirez
Romario Pérez</t>
  </si>
  <si>
    <t>E99</t>
  </si>
  <si>
    <t>E104</t>
  </si>
  <si>
    <t>Rizal Nuñez
Romario Perez
Miguel Aguilar</t>
  </si>
  <si>
    <t>Rizal Nuñez
Miguel Aguilar
Alfredo Amez</t>
  </si>
  <si>
    <t>Rizal Nuñez
Miguel Aguilar
María de los Ángeles
Julio Ccari</t>
  </si>
  <si>
    <t>Rizal Nuñez
Fernando Barruetto
Ricardo Crispin</t>
  </si>
  <si>
    <t>Rizal Nuñez
Lizandro Guzmán
Ricardo Crispin
Julio Ccari</t>
  </si>
  <si>
    <t>Rizal Nuñez
Lizandro Guzmán
Ricardo Crispin</t>
  </si>
  <si>
    <t>Martes</t>
  </si>
  <si>
    <t>Rizal Nuñez
Mercedes Garcilazo
Ricardo Crispin</t>
  </si>
  <si>
    <t>Rizal Nuñez
Leyla Campos
Ricardo Crispin</t>
  </si>
  <si>
    <t xml:space="preserve">Rizal Nuñez
Romario Perez
Ricardo Crispin </t>
  </si>
  <si>
    <t>9AM -12PM</t>
  </si>
  <si>
    <t xml:space="preserve">Rizal Nuñez
Carlos Mesta
Ricardo Crispin </t>
  </si>
  <si>
    <t>Shenna Viera</t>
  </si>
  <si>
    <t>Carlos Espinoza
Maria Sandiga</t>
  </si>
  <si>
    <t>Romario Pérez
Fernando Durand
Diego Acevedo</t>
  </si>
  <si>
    <t>Romario Pérez
Fernando Durand
Jorge Rodriguez</t>
  </si>
  <si>
    <t>Romario Perez
Jessica De La Cruz
Jorge Rodriguez</t>
  </si>
  <si>
    <t>Romario Pérez
Kristhofer Cruz
Diego Acevedo</t>
  </si>
  <si>
    <t>Romario Pérez
Oscar Moreno</t>
  </si>
  <si>
    <t>Rizal Nuñez
Mercedes Garcilazo
Carlos Mesta
Julio Ccari</t>
  </si>
  <si>
    <t>Cesar Escarcena
Maria Sandiga
Jose Espilco</t>
  </si>
  <si>
    <t>Vanesa Alcantara</t>
  </si>
  <si>
    <t>DIP INTELIG. Y ANALIST. DATOS V3</t>
  </si>
  <si>
    <t>BI-DZ-03</t>
  </si>
  <si>
    <t>Vanesa Alcantara
Romario Peréz
Fernando Durand
Diego Acevedo
Iris Montalban</t>
  </si>
  <si>
    <t>Veronica Nuñez</t>
  </si>
  <si>
    <t>Veronica Nuñez
Alberto Mendoza
Nardenia Hidalgo
Franz Valdivia
Hernán Vizcardo</t>
  </si>
  <si>
    <t>Yesenia Ramos
Cesar Escarcena</t>
  </si>
  <si>
    <t>XXIII CONG. GEST. LOG.</t>
  </si>
  <si>
    <t>LG-CG-06</t>
  </si>
  <si>
    <t>8:30AM - 2:00PM</t>
  </si>
  <si>
    <t>TOUR DE UNIVERSIDADES</t>
  </si>
  <si>
    <t>FWE</t>
  </si>
  <si>
    <t>Lun-Vie</t>
  </si>
  <si>
    <t>6PM - 8PM</t>
  </si>
  <si>
    <t>SAP IN</t>
  </si>
  <si>
    <t>SA-CZ-02</t>
  </si>
  <si>
    <t>XXII CONG. GEST. LOG.</t>
  </si>
  <si>
    <t>LG-CG-05</t>
  </si>
  <si>
    <t>8:30AM - 2PM</t>
  </si>
  <si>
    <t>Julio Dávila
Oscar Vásquez
Monica Olivas
Luis Euribe
Aldo Salazar</t>
  </si>
  <si>
    <t>Jorge Tirado
Kelly Jesús
Henri Malleux
Franz Valdivia
Hernán Vizcardo</t>
  </si>
  <si>
    <t>Jorge Tirado
David Romero
Jessica De La Cruz</t>
  </si>
  <si>
    <t>CONG. DATA ANALYTICS</t>
  </si>
  <si>
    <t>BI-CG-01</t>
  </si>
  <si>
    <t>5:30PM - 8:30PM</t>
  </si>
  <si>
    <t>Katherine Huaroto</t>
  </si>
  <si>
    <t>Jhon Lino
Carlos Mesta
Ricardo Crispin</t>
  </si>
  <si>
    <t>Geanfranco Palomino
Jorge Rodriguez
Fernando Durand
Diego Acevedo
Cesar Valencia</t>
  </si>
  <si>
    <t xml:space="preserve">Oscar Ochoa
Ronnie Dominguez
Jazmin Ordoñez
</t>
  </si>
  <si>
    <t>Oscar Ochoa</t>
  </si>
  <si>
    <t>Oscar Moreno
Fernando Durand
Jhair Prado</t>
  </si>
  <si>
    <t>Oscar Moreno
Jessica De La Cruz
Luis Espejo</t>
  </si>
  <si>
    <t>E112</t>
  </si>
  <si>
    <t>Oscar Moreno
Jorge Rodriguez</t>
  </si>
  <si>
    <t>Jackeline Gutierrez
David Ashcallay
Monica Olivas
Luis Euribe
Aldo Salazar</t>
  </si>
  <si>
    <t xml:space="preserve">Jackeline Gutierrez
David Ashcallay
Monica Olivas
</t>
  </si>
  <si>
    <t>COCK. SUPPLY CHAIN. MIN.</t>
  </si>
  <si>
    <t>LG-CG-07</t>
  </si>
  <si>
    <t>Jue - VIe</t>
  </si>
  <si>
    <t>Luis Felipe</t>
  </si>
  <si>
    <t>Julio Dávila
Oscar Vásquez
Monica Olivas</t>
  </si>
  <si>
    <t>E115</t>
  </si>
  <si>
    <t>Juan Novoa
Oscar Vásquez
Alexander Zevallos
Luis Euribe
Aldo Salazar</t>
  </si>
  <si>
    <t>LISTADO</t>
  </si>
  <si>
    <t>XXIV CONG. GEST. LOG.</t>
  </si>
  <si>
    <t>LG-CG-08</t>
  </si>
  <si>
    <t>Vie - Sáb</t>
  </si>
  <si>
    <t>5PM-9PM
8AM:3PM</t>
  </si>
  <si>
    <t>ROBOTIZ. UIPATH</t>
  </si>
  <si>
    <t>Roger Liy</t>
  </si>
  <si>
    <t>Sonia Guerra</t>
  </si>
  <si>
    <t>Monika Adams</t>
  </si>
  <si>
    <t>Leyla Campos
Giancarlos Barboza
Jhair Prado</t>
  </si>
  <si>
    <t>Oscar Ochoa
Ronnie Dominguez
Jazmin Ordoñez</t>
  </si>
  <si>
    <t>Brigitt Ramirez
Joselin Diestra
José Huertas</t>
  </si>
  <si>
    <t>9AM-12PM</t>
  </si>
  <si>
    <t>Giancarlo Orbegoso</t>
  </si>
  <si>
    <t>Jesús Gaspar
Diego Castillo</t>
  </si>
  <si>
    <t>Aurio De La Cruz
William Valdivia
Alejandro Mas
Lizandro Guzmán
Jorge Chira</t>
  </si>
  <si>
    <t>Aurio De La Cruz
William Valdivia
Alejandro Mas</t>
  </si>
  <si>
    <t>Aurio De La Cruz
William Valdivia</t>
  </si>
  <si>
    <t>Jhon Lino 
Carlos Mesta 
Ricardo Crispin</t>
  </si>
  <si>
    <t>Emile Avalo
Mariela Sandoval
Nardenia Hidalgo
Heydi Santillan
Roger Liy</t>
  </si>
  <si>
    <t>Emile Avalo
Jessica Yamunaqué
Diego Castillo</t>
  </si>
  <si>
    <t>Emile Avalo</t>
  </si>
  <si>
    <t>Cynthia Salvatierra
David Ashcallay
Monica Olivas
Luis Euribe
Christian Rojas</t>
  </si>
  <si>
    <t>Cynthia Salvatierra
David Ashcallay
Monica Olivas</t>
  </si>
  <si>
    <t>Carlos Espinoza
Cesar Escarcena
Franklin Armijo</t>
  </si>
  <si>
    <t>Carlos Espinoza
Cesar Escarcena
Cesar Escarcena</t>
  </si>
  <si>
    <t>María Estupiñán</t>
  </si>
  <si>
    <t>Emile Avalo
Mariela Sandoval
Nardenia Hidalgo
Julio Robles
Hernán Vizcardo</t>
  </si>
  <si>
    <t>Emile Avalo
Carlos Espinoza</t>
  </si>
  <si>
    <t>Jessica Yamunaqué
Carlos Espinoza
Kevin Riquelme</t>
  </si>
  <si>
    <t>Katherine Huaroto
Alber Escobar</t>
  </si>
  <si>
    <t>Franklin Armijo</t>
  </si>
  <si>
    <t>IMAGEN</t>
  </si>
  <si>
    <t>PDF</t>
  </si>
  <si>
    <t>BROCHURE MS PROJECT.pdf</t>
  </si>
  <si>
    <t>EDICION</t>
  </si>
  <si>
    <t>DOCENTE FI.jpg</t>
  </si>
  <si>
    <t>BROCHURE SAP HANA FI MODULO FINANZAS.pdf</t>
  </si>
  <si>
    <t>BROCHURE SAP HANA MM MODULO LOGISTICO.pdf</t>
  </si>
  <si>
    <t>DOCENTE HCM.jpg</t>
  </si>
  <si>
    <t>BROCHURE SAP S4 HANA HCM.pdf</t>
  </si>
  <si>
    <t>BROCHURE SAP S4 HANA IN.pdf</t>
  </si>
  <si>
    <t>BROCHURE SAP HANA EWM LOGISTICA Y ALMACENES.pdf</t>
  </si>
  <si>
    <t>BROCHURE SAP S4 HANA IN PRESENCIAL.pdf</t>
  </si>
  <si>
    <t>BROCHURE SAP S4 HANA SD.pdf</t>
  </si>
  <si>
    <t>DOCENTE PP.jpg</t>
  </si>
  <si>
    <t>BROCHURE SAP HANA PP MODULO PRODUCCION.pdf</t>
  </si>
  <si>
    <t>DOCENTE PM.jpg</t>
  </si>
  <si>
    <t>BROCHURE SAP S4 HANA PM.pdf</t>
  </si>
  <si>
    <t>BROCHURE SAP S4 HANA MM PRESENCIAL.pdf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</si>
</sst>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7">
    <font>
      <sz val="10"/>
      <color rgb="FF000000"/>
      <name val="Arial"/>
      <scheme val="minor"/>
    </font>
    <font>
      <b/>
      <sz val="9"/>
      <color rgb="FFFFFFFF"/>
      <name val="Nunito"/>
    </font>
    <font>
      <b/>
      <sz val="9"/>
      <color rgb="FF000000"/>
      <name val="Nunito"/>
    </font>
    <font>
      <sz val="9"/>
      <color theme="1"/>
      <name val="Nunito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color rgb="FF000000"/>
      <name val="Nunito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0000FF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4" borderId="0" xfId="0" applyFont="1" applyFill="1" applyAlignment="1"/>
    <xf numFmtId="164" fontId="3" fillId="5" borderId="0" xfId="0" applyNumberFormat="1" applyFont="1" applyFill="1" applyAlignment="1"/>
    <xf numFmtId="0" fontId="3" fillId="6" borderId="0" xfId="0" applyFont="1" applyFill="1"/>
    <xf numFmtId="0" fontId="4" fillId="0" borderId="0" xfId="0" applyFont="1"/>
    <xf numFmtId="0" fontId="3" fillId="4" borderId="0" xfId="0" applyFont="1" applyFill="1"/>
    <xf numFmtId="164" fontId="3" fillId="0" borderId="0" xfId="0" applyNumberFormat="1" applyFont="1"/>
    <xf numFmtId="164" fontId="4" fillId="0" borderId="0" xfId="0" applyNumberFormat="1" applyFont="1"/>
    <xf numFmtId="14" fontId="0" fillId="0" borderId="0" xfId="0" applyNumberFormat="1" applyFont="1" applyAlignment="1"/>
    <xf numFmtId="0" fontId="5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1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13"/>
  <sheetViews>
    <sheetView tabSelected="1" zoomScaleNormal="100" workbookViewId="0"/>
  </sheetViews>
  <sheetFormatPr baseColWidth="10" defaultColWidth="12.5703125" defaultRowHeight="15.75" customHeight="1" outlineLevelCol="1"/>
  <cols>
    <col min="1" max="1" width="18" style="20" customWidth="1"/>
    <col min="2" max="2" width="9.42578125" customWidth="1"/>
    <col min="3" max="3" width="9.42578125" customWidth="1" collapsed="1"/>
    <col min="4" max="4" width="9.42578125" style="18" hidden="1" customWidth="1" outlineLevel="1"/>
    <col min="5" max="5" width="13.5703125" style="19" hidden="1" customWidth="1" outlineLevel="1"/>
    <col min="6" max="6" width="9.42578125" style="18" hidden="1" customWidth="1" outlineLevel="1"/>
    <col min="7" max="7" width="12.28515625" style="19" hidden="1" customWidth="1" outlineLevel="1"/>
    <col min="8" max="8" width="9.42578125" style="18" hidden="1" customWidth="1" outlineLevel="1"/>
    <col min="9" max="9" width="12.140625" style="19" hidden="1" customWidth="1" outlineLevel="1"/>
    <col min="10" max="10" width="9.42578125" style="18" hidden="1" customWidth="1" outlineLevel="1"/>
    <col min="11" max="11" width="15.140625" style="19" hidden="1" customWidth="1" outlineLevel="1"/>
    <col min="12" max="12" width="9.42578125" style="18" hidden="1" customWidth="1" outlineLevel="1"/>
    <col min="13" max="13" width="13.28515625" style="19" hidden="1" customWidth="1" outlineLevel="1"/>
    <col min="14" max="14" width="19.85546875" style="16" customWidth="1"/>
    <col min="15" max="18" width="9.42578125" customWidth="1"/>
    <col min="19" max="19" width="14.140625" style="16" customWidth="1"/>
    <col min="20" max="20" width="25.28515625" customWidth="1"/>
  </cols>
  <sheetData>
    <row r="1" spans="1:21" ht="15.75" customHeight="1" thickBot="1">
      <c r="A1" s="21" t="s">
        <v>0</v>
      </c>
      <c r="B1" s="21" t="s">
        <v>1</v>
      </c>
      <c r="C1" s="21" t="s">
        <v>756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753</v>
      </c>
      <c r="U1" s="23" t="s">
        <v>754</v>
      </c>
    </row>
    <row r="2" spans="1:21" ht="15.75" customHeight="1" thickBot="1">
      <c r="A2" s="24" t="s">
        <v>722</v>
      </c>
      <c r="B2" s="24" t="s">
        <v>723</v>
      </c>
      <c r="C2" s="24" t="s">
        <v>174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25">
        <v>45751</v>
      </c>
      <c r="O2" s="24" t="s">
        <v>724</v>
      </c>
      <c r="P2" s="24" t="s">
        <v>725</v>
      </c>
      <c r="Q2" s="17"/>
      <c r="R2" s="25">
        <v>1</v>
      </c>
      <c r="S2" s="25">
        <v>45752</v>
      </c>
      <c r="T2" s="17"/>
      <c r="U2" s="17"/>
    </row>
    <row r="3" spans="1:21" ht="15.75" customHeight="1" thickBot="1">
      <c r="A3" s="24" t="s">
        <v>73</v>
      </c>
      <c r="B3" s="24" t="s">
        <v>390</v>
      </c>
      <c r="C3" s="24" t="s">
        <v>81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25">
        <v>45715</v>
      </c>
      <c r="O3" s="24" t="s">
        <v>87</v>
      </c>
      <c r="P3" s="24" t="s">
        <v>88</v>
      </c>
      <c r="Q3" s="24" t="s">
        <v>412</v>
      </c>
      <c r="R3" s="25">
        <v>5</v>
      </c>
      <c r="S3" s="25">
        <v>45734</v>
      </c>
      <c r="T3" s="17"/>
      <c r="U3" s="17"/>
    </row>
    <row r="4" spans="1:21" ht="15.75" customHeight="1" thickBot="1">
      <c r="A4" s="24" t="s">
        <v>413</v>
      </c>
      <c r="B4" s="24" t="s">
        <v>414</v>
      </c>
      <c r="C4" s="24" t="s">
        <v>399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25">
        <v>45715</v>
      </c>
      <c r="O4" s="24" t="s">
        <v>87</v>
      </c>
      <c r="P4" s="24" t="s">
        <v>88</v>
      </c>
      <c r="Q4" s="24" t="s">
        <v>415</v>
      </c>
      <c r="R4" s="25">
        <v>5</v>
      </c>
      <c r="S4" s="25">
        <v>45734</v>
      </c>
      <c r="T4" s="17"/>
      <c r="U4" s="17"/>
    </row>
    <row r="5" spans="1:21" ht="15.75" customHeight="1" thickBot="1">
      <c r="A5" s="24" t="s">
        <v>55</v>
      </c>
      <c r="B5" s="24" t="s">
        <v>303</v>
      </c>
      <c r="C5" s="24" t="s">
        <v>241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25">
        <v>45710</v>
      </c>
      <c r="O5" s="24" t="s">
        <v>67</v>
      </c>
      <c r="P5" s="24" t="s">
        <v>59</v>
      </c>
      <c r="Q5" s="24" t="s">
        <v>728</v>
      </c>
      <c r="R5" s="25">
        <v>4</v>
      </c>
      <c r="S5" s="25">
        <v>45738</v>
      </c>
      <c r="T5" s="17"/>
      <c r="U5" s="17"/>
    </row>
    <row r="6" spans="1:21" ht="15.75" customHeight="1" thickBot="1">
      <c r="A6" s="24" t="s">
        <v>310</v>
      </c>
      <c r="B6" s="24" t="s">
        <v>400</v>
      </c>
      <c r="C6" s="24" t="s">
        <v>92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25">
        <v>45710</v>
      </c>
      <c r="O6" s="24" t="s">
        <v>67</v>
      </c>
      <c r="P6" s="24" t="s">
        <v>59</v>
      </c>
      <c r="Q6" s="24" t="s">
        <v>729</v>
      </c>
      <c r="R6" s="25">
        <v>5</v>
      </c>
      <c r="S6" s="25">
        <v>45745</v>
      </c>
      <c r="T6" s="17"/>
      <c r="U6" s="17"/>
    </row>
    <row r="7" spans="1:21" ht="15.75" customHeight="1" thickBot="1">
      <c r="A7" s="24" t="s">
        <v>320</v>
      </c>
      <c r="B7" s="24" t="s">
        <v>321</v>
      </c>
      <c r="C7" s="24" t="s">
        <v>419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25">
        <v>45717</v>
      </c>
      <c r="O7" s="24" t="s">
        <v>67</v>
      </c>
      <c r="P7" s="24" t="s">
        <v>350</v>
      </c>
      <c r="Q7" s="24" t="s">
        <v>286</v>
      </c>
      <c r="R7" s="25">
        <v>4</v>
      </c>
      <c r="S7" s="25">
        <v>45745</v>
      </c>
      <c r="T7" s="17"/>
      <c r="U7" s="17"/>
    </row>
    <row r="8" spans="1:21" ht="15.75" customHeight="1" thickBot="1">
      <c r="A8" s="24" t="s">
        <v>49</v>
      </c>
      <c r="B8" s="24" t="s">
        <v>50</v>
      </c>
      <c r="C8" s="24" t="s">
        <v>282</v>
      </c>
      <c r="D8" s="24" t="s">
        <v>52</v>
      </c>
      <c r="E8" s="25">
        <v>45710</v>
      </c>
      <c r="F8" s="24" t="s">
        <v>53</v>
      </c>
      <c r="G8" s="25">
        <v>45752</v>
      </c>
      <c r="H8" s="24" t="s">
        <v>54</v>
      </c>
      <c r="I8" s="25">
        <v>45794</v>
      </c>
      <c r="J8" s="24" t="s">
        <v>55</v>
      </c>
      <c r="K8" s="25">
        <v>45829</v>
      </c>
      <c r="L8" s="24" t="s">
        <v>56</v>
      </c>
      <c r="M8" s="25">
        <v>45864</v>
      </c>
      <c r="N8" s="25">
        <v>45710</v>
      </c>
      <c r="O8" s="24" t="s">
        <v>67</v>
      </c>
      <c r="P8" s="24" t="s">
        <v>59</v>
      </c>
      <c r="Q8" s="24" t="s">
        <v>420</v>
      </c>
      <c r="R8" s="25">
        <v>25</v>
      </c>
      <c r="S8" s="25">
        <v>45885</v>
      </c>
      <c r="T8" s="17"/>
      <c r="U8" s="17"/>
    </row>
    <row r="9" spans="1:21" ht="15.75" customHeight="1" thickBot="1">
      <c r="A9" s="24" t="s">
        <v>83</v>
      </c>
      <c r="B9" s="24" t="s">
        <v>84</v>
      </c>
      <c r="C9" s="24" t="s">
        <v>197</v>
      </c>
      <c r="D9" s="24" t="s">
        <v>52</v>
      </c>
      <c r="E9" s="25">
        <v>45710</v>
      </c>
      <c r="F9" s="24" t="s">
        <v>71</v>
      </c>
      <c r="G9" s="25">
        <v>45748</v>
      </c>
      <c r="H9" s="24" t="s">
        <v>24</v>
      </c>
      <c r="I9" s="25">
        <v>45771</v>
      </c>
      <c r="J9" s="17"/>
      <c r="K9" s="17"/>
      <c r="L9" s="17"/>
      <c r="M9" s="17"/>
      <c r="N9" s="25">
        <v>45710</v>
      </c>
      <c r="O9" s="24" t="s">
        <v>67</v>
      </c>
      <c r="P9" s="24" t="s">
        <v>59</v>
      </c>
      <c r="Q9" s="24" t="s">
        <v>421</v>
      </c>
      <c r="R9" s="25">
        <v>16</v>
      </c>
      <c r="S9" s="25">
        <v>45822</v>
      </c>
      <c r="T9" s="17"/>
      <c r="U9" s="17"/>
    </row>
    <row r="10" spans="1:21" ht="15.75" customHeight="1" thickBot="1">
      <c r="A10" s="24" t="s">
        <v>52</v>
      </c>
      <c r="B10" s="24" t="s">
        <v>276</v>
      </c>
      <c r="C10" s="24" t="s">
        <v>282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5">
        <v>45710</v>
      </c>
      <c r="O10" s="24" t="s">
        <v>67</v>
      </c>
      <c r="P10" s="24" t="s">
        <v>59</v>
      </c>
      <c r="Q10" s="24" t="s">
        <v>422</v>
      </c>
      <c r="R10" s="25">
        <v>4</v>
      </c>
      <c r="S10" s="25">
        <v>45738</v>
      </c>
      <c r="T10" s="17"/>
      <c r="U10" s="17"/>
    </row>
    <row r="11" spans="1:21" ht="15.75" customHeight="1" thickBot="1">
      <c r="A11" s="24" t="s">
        <v>103</v>
      </c>
      <c r="B11" s="24" t="s">
        <v>104</v>
      </c>
      <c r="C11" s="24" t="s">
        <v>241</v>
      </c>
      <c r="D11" s="24" t="s">
        <v>23</v>
      </c>
      <c r="E11" s="25">
        <v>45710</v>
      </c>
      <c r="F11" s="24" t="s">
        <v>24</v>
      </c>
      <c r="G11" s="25">
        <v>45759</v>
      </c>
      <c r="H11" s="24" t="s">
        <v>125</v>
      </c>
      <c r="I11" s="25">
        <v>45801</v>
      </c>
      <c r="J11" s="17"/>
      <c r="K11" s="17"/>
      <c r="L11" s="17"/>
      <c r="M11" s="17"/>
      <c r="N11" s="25">
        <v>45710</v>
      </c>
      <c r="O11" s="24" t="s">
        <v>67</v>
      </c>
      <c r="P11" s="24" t="s">
        <v>59</v>
      </c>
      <c r="Q11" s="24" t="s">
        <v>423</v>
      </c>
      <c r="R11" s="25">
        <v>17</v>
      </c>
      <c r="S11" s="25">
        <v>45836</v>
      </c>
      <c r="T11" s="17"/>
      <c r="U11" s="17"/>
    </row>
    <row r="12" spans="1:21" ht="15.75" customHeight="1" thickBot="1">
      <c r="A12" s="24" t="s">
        <v>103</v>
      </c>
      <c r="B12" s="24" t="s">
        <v>104</v>
      </c>
      <c r="C12" s="24" t="s">
        <v>366</v>
      </c>
      <c r="D12" s="24" t="s">
        <v>23</v>
      </c>
      <c r="E12" s="25">
        <v>45725</v>
      </c>
      <c r="F12" s="24" t="s">
        <v>24</v>
      </c>
      <c r="G12" s="25">
        <v>45767</v>
      </c>
      <c r="H12" s="24" t="s">
        <v>125</v>
      </c>
      <c r="I12" s="25">
        <v>45809</v>
      </c>
      <c r="J12" s="17"/>
      <c r="K12" s="17"/>
      <c r="L12" s="17"/>
      <c r="M12" s="17"/>
      <c r="N12" s="25">
        <v>45725</v>
      </c>
      <c r="O12" s="24" t="s">
        <v>27</v>
      </c>
      <c r="P12" s="24" t="s">
        <v>28</v>
      </c>
      <c r="Q12" s="24" t="s">
        <v>730</v>
      </c>
      <c r="R12" s="25">
        <v>17</v>
      </c>
      <c r="S12" s="25">
        <v>45809</v>
      </c>
      <c r="T12" s="17"/>
      <c r="U12" s="17"/>
    </row>
    <row r="13" spans="1:21" ht="15.75" customHeight="1" thickBot="1">
      <c r="A13" s="24" t="s">
        <v>23</v>
      </c>
      <c r="B13" s="24" t="s">
        <v>184</v>
      </c>
      <c r="C13" s="24" t="s">
        <v>424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5">
        <v>45710</v>
      </c>
      <c r="O13" s="24" t="s">
        <v>67</v>
      </c>
      <c r="P13" s="24" t="s">
        <v>59</v>
      </c>
      <c r="Q13" s="24" t="s">
        <v>425</v>
      </c>
      <c r="R13" s="25">
        <v>5</v>
      </c>
      <c r="S13" s="25">
        <v>45745</v>
      </c>
      <c r="T13" s="17"/>
      <c r="U13" s="17"/>
    </row>
    <row r="14" spans="1:21" ht="15.75" customHeight="1" thickBot="1">
      <c r="A14" s="24" t="s">
        <v>55</v>
      </c>
      <c r="B14" s="24" t="s">
        <v>303</v>
      </c>
      <c r="C14" s="24" t="s">
        <v>366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5">
        <v>45713</v>
      </c>
      <c r="O14" s="24" t="s">
        <v>87</v>
      </c>
      <c r="P14" s="24" t="s">
        <v>88</v>
      </c>
      <c r="Q14" s="24" t="s">
        <v>427</v>
      </c>
      <c r="R14" s="25">
        <v>4</v>
      </c>
      <c r="S14" s="25">
        <v>45727</v>
      </c>
      <c r="T14" s="17"/>
      <c r="U14" s="17"/>
    </row>
    <row r="15" spans="1:21" ht="15.75" customHeight="1" thickBot="1">
      <c r="A15" s="24" t="s">
        <v>726</v>
      </c>
      <c r="B15" s="24" t="s">
        <v>244</v>
      </c>
      <c r="C15" s="24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5">
        <v>45715</v>
      </c>
      <c r="O15" s="24" t="s">
        <v>87</v>
      </c>
      <c r="P15" s="24" t="s">
        <v>88</v>
      </c>
      <c r="Q15" s="24" t="s">
        <v>378</v>
      </c>
      <c r="R15" s="25">
        <v>5</v>
      </c>
      <c r="S15" s="25">
        <v>45734</v>
      </c>
      <c r="T15" s="17"/>
      <c r="U15" s="17"/>
    </row>
    <row r="16" spans="1:21" ht="15.75" customHeight="1" thickBot="1">
      <c r="A16" s="24" t="s">
        <v>125</v>
      </c>
      <c r="B16" s="24" t="s">
        <v>294</v>
      </c>
      <c r="C16" s="24" t="s">
        <v>282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5">
        <v>45715</v>
      </c>
      <c r="O16" s="24" t="s">
        <v>87</v>
      </c>
      <c r="P16" s="24" t="s">
        <v>88</v>
      </c>
      <c r="Q16" s="24" t="s">
        <v>295</v>
      </c>
      <c r="R16" s="25">
        <v>5</v>
      </c>
      <c r="S16" s="25">
        <v>45734</v>
      </c>
      <c r="T16" s="17"/>
      <c r="U16" s="17"/>
    </row>
    <row r="17" spans="1:21" ht="15.75" customHeight="1" thickBot="1">
      <c r="A17" s="24" t="s">
        <v>19</v>
      </c>
      <c r="B17" s="24" t="s">
        <v>20</v>
      </c>
      <c r="C17" s="24" t="s">
        <v>115</v>
      </c>
      <c r="D17" s="24" t="s">
        <v>22</v>
      </c>
      <c r="E17" s="25">
        <v>45715</v>
      </c>
      <c r="F17" s="24" t="s">
        <v>23</v>
      </c>
      <c r="G17" s="25">
        <v>45743</v>
      </c>
      <c r="H17" s="24" t="s">
        <v>24</v>
      </c>
      <c r="I17" s="25">
        <v>45771</v>
      </c>
      <c r="J17" s="24" t="s">
        <v>125</v>
      </c>
      <c r="K17" s="25">
        <v>45799</v>
      </c>
      <c r="L17" s="24" t="s">
        <v>73</v>
      </c>
      <c r="M17" s="25">
        <v>45820</v>
      </c>
      <c r="N17" s="25">
        <v>45715</v>
      </c>
      <c r="O17" s="24" t="s">
        <v>87</v>
      </c>
      <c r="P17" s="24" t="s">
        <v>88</v>
      </c>
      <c r="Q17" s="24" t="s">
        <v>428</v>
      </c>
      <c r="R17" s="25">
        <v>29</v>
      </c>
      <c r="S17" s="25">
        <v>45818</v>
      </c>
      <c r="T17" s="17"/>
      <c r="U17" s="17"/>
    </row>
    <row r="18" spans="1:21" ht="15.75" customHeight="1" thickBot="1">
      <c r="A18" s="24" t="s">
        <v>22</v>
      </c>
      <c r="B18" s="24" t="s">
        <v>278</v>
      </c>
      <c r="C18" s="24" t="s">
        <v>142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5">
        <v>45715</v>
      </c>
      <c r="O18" s="24" t="s">
        <v>87</v>
      </c>
      <c r="P18" s="24" t="s">
        <v>88</v>
      </c>
      <c r="Q18" s="24" t="s">
        <v>429</v>
      </c>
      <c r="R18" s="25">
        <v>5</v>
      </c>
      <c r="S18" s="25">
        <v>45734</v>
      </c>
      <c r="T18" s="17"/>
      <c r="U18" s="17"/>
    </row>
    <row r="19" spans="1:21" ht="15.75" customHeight="1" thickBot="1">
      <c r="A19" s="24" t="s">
        <v>99</v>
      </c>
      <c r="B19" s="24" t="s">
        <v>100</v>
      </c>
      <c r="C19" s="24" t="s">
        <v>85</v>
      </c>
      <c r="D19" s="24" t="s">
        <v>43</v>
      </c>
      <c r="E19" s="25">
        <v>45715</v>
      </c>
      <c r="F19" s="24" t="s">
        <v>79</v>
      </c>
      <c r="G19" s="25">
        <v>45736</v>
      </c>
      <c r="H19" s="24" t="s">
        <v>45</v>
      </c>
      <c r="I19" s="25">
        <v>45757</v>
      </c>
      <c r="J19" s="24" t="s">
        <v>46</v>
      </c>
      <c r="K19" s="25">
        <v>45785</v>
      </c>
      <c r="L19" s="24" t="s">
        <v>726</v>
      </c>
      <c r="M19" s="25">
        <v>45806</v>
      </c>
      <c r="N19" s="25">
        <v>45715</v>
      </c>
      <c r="O19" s="24" t="s">
        <v>87</v>
      </c>
      <c r="P19" s="24" t="s">
        <v>88</v>
      </c>
      <c r="Q19" s="24" t="s">
        <v>430</v>
      </c>
      <c r="R19" s="25">
        <v>28</v>
      </c>
      <c r="S19" s="25">
        <v>45813</v>
      </c>
      <c r="T19" s="17"/>
      <c r="U19" s="17"/>
    </row>
    <row r="20" spans="1:21" ht="15.75" customHeight="1" thickBot="1">
      <c r="A20" s="24" t="s">
        <v>76</v>
      </c>
      <c r="B20" s="24" t="s">
        <v>77</v>
      </c>
      <c r="C20" s="24" t="s">
        <v>282</v>
      </c>
      <c r="D20" s="24" t="s">
        <v>43</v>
      </c>
      <c r="E20" s="25">
        <v>45715</v>
      </c>
      <c r="F20" s="24" t="s">
        <v>79</v>
      </c>
      <c r="G20" s="25">
        <v>45736</v>
      </c>
      <c r="H20" s="24" t="s">
        <v>45</v>
      </c>
      <c r="I20" s="25">
        <v>45757</v>
      </c>
      <c r="J20" s="17"/>
      <c r="K20" s="17"/>
      <c r="L20" s="17"/>
      <c r="M20" s="17"/>
      <c r="N20" s="25">
        <v>45715</v>
      </c>
      <c r="O20" s="24" t="s">
        <v>87</v>
      </c>
      <c r="P20" s="24" t="s">
        <v>88</v>
      </c>
      <c r="Q20" s="24" t="s">
        <v>431</v>
      </c>
      <c r="R20" s="25">
        <v>16</v>
      </c>
      <c r="S20" s="25">
        <v>45755</v>
      </c>
      <c r="T20" s="17"/>
      <c r="U20" s="17"/>
    </row>
    <row r="21" spans="1:21" ht="15.75" customHeight="1" thickBot="1">
      <c r="A21" s="24" t="s">
        <v>43</v>
      </c>
      <c r="B21" s="24" t="s">
        <v>138</v>
      </c>
      <c r="C21" s="24" t="s">
        <v>379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5">
        <v>45715</v>
      </c>
      <c r="O21" s="24" t="s">
        <v>87</v>
      </c>
      <c r="P21" s="24" t="s">
        <v>88</v>
      </c>
      <c r="Q21" s="24" t="s">
        <v>432</v>
      </c>
      <c r="R21" s="25">
        <v>5</v>
      </c>
      <c r="S21" s="25">
        <v>45734</v>
      </c>
      <c r="T21" s="17"/>
      <c r="U21" s="17"/>
    </row>
    <row r="22" spans="1:21" ht="15.75" customHeight="1" thickBot="1">
      <c r="A22" s="24" t="s">
        <v>342</v>
      </c>
      <c r="B22" s="24" t="s">
        <v>417</v>
      </c>
      <c r="C22" s="24" t="s">
        <v>188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5">
        <v>45717</v>
      </c>
      <c r="O22" s="24" t="s">
        <v>67</v>
      </c>
      <c r="P22" s="24" t="s">
        <v>59</v>
      </c>
      <c r="Q22" s="24" t="s">
        <v>418</v>
      </c>
      <c r="R22" s="25">
        <v>5</v>
      </c>
      <c r="S22" s="25">
        <v>45752</v>
      </c>
      <c r="T22" s="17"/>
      <c r="U22" s="17"/>
    </row>
    <row r="23" spans="1:21" ht="15.75" customHeight="1" thickBot="1">
      <c r="A23" s="24" t="s">
        <v>111</v>
      </c>
      <c r="B23" s="24" t="s">
        <v>112</v>
      </c>
      <c r="C23" s="24" t="s">
        <v>296</v>
      </c>
      <c r="D23" s="24" t="s">
        <v>94</v>
      </c>
      <c r="E23" s="25">
        <v>45718</v>
      </c>
      <c r="F23" s="24" t="s">
        <v>95</v>
      </c>
      <c r="G23" s="25">
        <v>45751</v>
      </c>
      <c r="H23" s="24" t="s">
        <v>96</v>
      </c>
      <c r="I23" s="25">
        <v>45795</v>
      </c>
      <c r="J23" s="17"/>
      <c r="K23" s="17"/>
      <c r="L23" s="17"/>
      <c r="M23" s="17"/>
      <c r="N23" s="25">
        <v>45718</v>
      </c>
      <c r="O23" s="24" t="s">
        <v>27</v>
      </c>
      <c r="P23" s="24" t="s">
        <v>28</v>
      </c>
      <c r="Q23" s="24" t="s">
        <v>731</v>
      </c>
      <c r="R23" s="25">
        <v>14</v>
      </c>
      <c r="S23" s="25">
        <v>45823</v>
      </c>
      <c r="T23" s="17"/>
      <c r="U23" s="17"/>
    </row>
    <row r="24" spans="1:21" ht="15.75" customHeight="1" thickBot="1">
      <c r="A24" s="24" t="s">
        <v>94</v>
      </c>
      <c r="B24" s="24" t="s">
        <v>426</v>
      </c>
      <c r="C24" s="24" t="s">
        <v>208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5">
        <v>45718</v>
      </c>
      <c r="O24" s="24" t="s">
        <v>27</v>
      </c>
      <c r="P24" s="24" t="s">
        <v>28</v>
      </c>
      <c r="Q24" s="24" t="s">
        <v>707</v>
      </c>
      <c r="R24" s="25">
        <v>4</v>
      </c>
      <c r="S24" s="25">
        <v>45746</v>
      </c>
      <c r="T24" s="17"/>
      <c r="U24" s="17"/>
    </row>
    <row r="25" spans="1:21" ht="15.75" customHeight="1" thickBot="1">
      <c r="A25" s="24" t="s">
        <v>381</v>
      </c>
      <c r="B25" s="24" t="s">
        <v>382</v>
      </c>
      <c r="C25" s="24" t="s">
        <v>147</v>
      </c>
      <c r="D25" s="24" t="s">
        <v>125</v>
      </c>
      <c r="E25" s="25">
        <v>45718</v>
      </c>
      <c r="F25" s="24" t="s">
        <v>73</v>
      </c>
      <c r="G25" s="25">
        <v>45760</v>
      </c>
      <c r="H25" s="24" t="s">
        <v>383</v>
      </c>
      <c r="I25" s="25">
        <v>45802</v>
      </c>
      <c r="J25" s="17"/>
      <c r="K25" s="17"/>
      <c r="L25" s="17"/>
      <c r="M25" s="17"/>
      <c r="N25" s="25">
        <v>45718</v>
      </c>
      <c r="O25" s="24" t="s">
        <v>27</v>
      </c>
      <c r="P25" s="24" t="s">
        <v>28</v>
      </c>
      <c r="Q25" s="24" t="s">
        <v>732</v>
      </c>
      <c r="R25" s="25">
        <v>17</v>
      </c>
      <c r="S25" s="25">
        <v>45837</v>
      </c>
      <c r="T25" s="17"/>
      <c r="U25" s="17"/>
    </row>
    <row r="26" spans="1:21" ht="15.75" customHeight="1" thickBot="1">
      <c r="A26" s="24" t="s">
        <v>125</v>
      </c>
      <c r="B26" s="24" t="s">
        <v>294</v>
      </c>
      <c r="C26" s="24" t="s">
        <v>139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5">
        <v>45718</v>
      </c>
      <c r="O26" s="24" t="s">
        <v>27</v>
      </c>
      <c r="P26" s="24" t="s">
        <v>28</v>
      </c>
      <c r="Q26" s="24" t="s">
        <v>273</v>
      </c>
      <c r="R26" s="25">
        <v>5</v>
      </c>
      <c r="S26" s="25">
        <v>45753</v>
      </c>
      <c r="T26" s="17"/>
      <c r="U26" s="17"/>
    </row>
    <row r="27" spans="1:21" ht="15.75" customHeight="1" thickBot="1">
      <c r="A27" s="24" t="s">
        <v>79</v>
      </c>
      <c r="B27" s="24" t="s">
        <v>271</v>
      </c>
      <c r="C27" s="24" t="s">
        <v>263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5">
        <v>45718</v>
      </c>
      <c r="O27" s="24" t="s">
        <v>27</v>
      </c>
      <c r="P27" s="24" t="s">
        <v>28</v>
      </c>
      <c r="Q27" s="24" t="s">
        <v>620</v>
      </c>
      <c r="R27" s="25">
        <v>5</v>
      </c>
      <c r="S27" s="25">
        <v>45753</v>
      </c>
      <c r="T27" s="17"/>
      <c r="U27" s="17"/>
    </row>
    <row r="28" spans="1:21" ht="15.75" customHeight="1" thickBot="1">
      <c r="A28" s="24" t="s">
        <v>310</v>
      </c>
      <c r="B28" s="24" t="s">
        <v>400</v>
      </c>
      <c r="C28" s="24" t="s">
        <v>399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5">
        <v>45721</v>
      </c>
      <c r="O28" s="24" t="s">
        <v>312</v>
      </c>
      <c r="P28" s="24" t="s">
        <v>88</v>
      </c>
      <c r="Q28" s="24" t="s">
        <v>255</v>
      </c>
      <c r="R28" s="25">
        <v>5</v>
      </c>
      <c r="S28" s="25">
        <v>45740</v>
      </c>
      <c r="T28" s="17"/>
      <c r="U28" s="17"/>
    </row>
    <row r="29" spans="1:21" ht="15.75" customHeight="1" thickBot="1">
      <c r="A29" s="24" t="s">
        <v>35</v>
      </c>
      <c r="B29" s="24" t="s">
        <v>163</v>
      </c>
      <c r="C29" s="24" t="s">
        <v>434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5">
        <v>45722</v>
      </c>
      <c r="O29" s="24" t="s">
        <v>87</v>
      </c>
      <c r="P29" s="24" t="s">
        <v>88</v>
      </c>
      <c r="Q29" s="24" t="s">
        <v>270</v>
      </c>
      <c r="R29" s="25">
        <v>5</v>
      </c>
      <c r="S29" s="25">
        <v>45741</v>
      </c>
      <c r="T29" s="17"/>
      <c r="U29" s="26" t="s">
        <v>755</v>
      </c>
    </row>
    <row r="30" spans="1:21" ht="15.75" customHeight="1" thickBot="1">
      <c r="A30" s="24" t="s">
        <v>64</v>
      </c>
      <c r="B30" s="24" t="s">
        <v>284</v>
      </c>
      <c r="C30" s="24" t="s">
        <v>438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5">
        <v>45722</v>
      </c>
      <c r="O30" s="24" t="s">
        <v>87</v>
      </c>
      <c r="P30" s="24" t="s">
        <v>88</v>
      </c>
      <c r="Q30" s="24" t="s">
        <v>168</v>
      </c>
      <c r="R30" s="25">
        <v>5</v>
      </c>
      <c r="S30" s="25">
        <v>45741</v>
      </c>
      <c r="T30" s="17"/>
      <c r="U30" s="17"/>
    </row>
    <row r="31" spans="1:21" ht="15.75" customHeight="1" thickBot="1">
      <c r="A31" s="24" t="s">
        <v>53</v>
      </c>
      <c r="B31" s="24" t="s">
        <v>196</v>
      </c>
      <c r="C31" s="24" t="s">
        <v>51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5">
        <v>45722</v>
      </c>
      <c r="O31" s="24" t="s">
        <v>114</v>
      </c>
      <c r="P31" s="24" t="s">
        <v>88</v>
      </c>
      <c r="Q31" s="24" t="s">
        <v>359</v>
      </c>
      <c r="R31" s="25">
        <v>5</v>
      </c>
      <c r="S31" s="25">
        <v>45757</v>
      </c>
      <c r="T31" s="17"/>
      <c r="U31" s="17"/>
    </row>
    <row r="32" spans="1:21" ht="15.75" customHeight="1" thickBot="1">
      <c r="A32" s="24" t="s">
        <v>291</v>
      </c>
      <c r="B32" s="24" t="s">
        <v>328</v>
      </c>
      <c r="C32" s="24" t="s">
        <v>315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5">
        <v>45722</v>
      </c>
      <c r="O32" s="24" t="s">
        <v>87</v>
      </c>
      <c r="P32" s="24" t="s">
        <v>88</v>
      </c>
      <c r="Q32" s="24" t="s">
        <v>329</v>
      </c>
      <c r="R32" s="25">
        <v>5</v>
      </c>
      <c r="S32" s="25">
        <v>45741</v>
      </c>
      <c r="T32" s="24" t="s">
        <v>757</v>
      </c>
      <c r="U32" s="26" t="s">
        <v>758</v>
      </c>
    </row>
    <row r="33" spans="1:21" ht="15.75" customHeight="1" thickBot="1">
      <c r="A33" s="24" t="s">
        <v>23</v>
      </c>
      <c r="B33" s="24" t="s">
        <v>184</v>
      </c>
      <c r="C33" s="24" t="s">
        <v>439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25">
        <v>45725</v>
      </c>
      <c r="O33" s="24" t="s">
        <v>27</v>
      </c>
      <c r="P33" s="24" t="s">
        <v>28</v>
      </c>
      <c r="Q33" s="24" t="s">
        <v>168</v>
      </c>
      <c r="R33" s="25">
        <v>5</v>
      </c>
      <c r="S33" s="25">
        <v>45760</v>
      </c>
      <c r="T33" s="17"/>
      <c r="U33" s="17"/>
    </row>
    <row r="34" spans="1:21" ht="15.75" customHeight="1" thickBot="1">
      <c r="A34" s="24" t="s">
        <v>37</v>
      </c>
      <c r="B34" s="24" t="s">
        <v>190</v>
      </c>
      <c r="C34" s="24" t="s">
        <v>208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5">
        <v>45725</v>
      </c>
      <c r="O34" s="24" t="s">
        <v>27</v>
      </c>
      <c r="P34" s="24" t="s">
        <v>59</v>
      </c>
      <c r="Q34" s="24" t="s">
        <v>191</v>
      </c>
      <c r="R34" s="25">
        <v>4</v>
      </c>
      <c r="S34" s="25">
        <v>45753</v>
      </c>
      <c r="T34" s="17"/>
      <c r="U34" s="17"/>
    </row>
    <row r="35" spans="1:21" ht="15.75" customHeight="1" thickBot="1">
      <c r="A35" s="24" t="s">
        <v>46</v>
      </c>
      <c r="B35" s="24" t="s">
        <v>238</v>
      </c>
      <c r="C35" s="24" t="s">
        <v>434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25">
        <v>45732</v>
      </c>
      <c r="O35" s="24" t="s">
        <v>27</v>
      </c>
      <c r="P35" s="24" t="s">
        <v>28</v>
      </c>
      <c r="Q35" s="24" t="s">
        <v>299</v>
      </c>
      <c r="R35" s="25">
        <v>4</v>
      </c>
      <c r="S35" s="25">
        <v>45760</v>
      </c>
      <c r="T35" s="17"/>
      <c r="U35" s="17"/>
    </row>
    <row r="36" spans="1:21" ht="15.75" customHeight="1" thickBot="1">
      <c r="A36" s="24" t="s">
        <v>435</v>
      </c>
      <c r="B36" s="24" t="s">
        <v>436</v>
      </c>
      <c r="C36" s="24" t="s">
        <v>92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5">
        <v>45728</v>
      </c>
      <c r="O36" s="24" t="s">
        <v>312</v>
      </c>
      <c r="P36" s="24" t="s">
        <v>88</v>
      </c>
      <c r="Q36" s="24" t="s">
        <v>437</v>
      </c>
      <c r="R36" s="25">
        <v>5</v>
      </c>
      <c r="S36" s="25">
        <v>45747</v>
      </c>
      <c r="T36" s="17"/>
      <c r="U36" s="17"/>
    </row>
    <row r="37" spans="1:21" ht="15.75" customHeight="1" thickBot="1">
      <c r="A37" s="24" t="s">
        <v>383</v>
      </c>
      <c r="B37" s="24" t="s">
        <v>441</v>
      </c>
      <c r="C37" s="24" t="s">
        <v>399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25">
        <v>45736</v>
      </c>
      <c r="O37" s="24" t="s">
        <v>87</v>
      </c>
      <c r="P37" s="24" t="s">
        <v>88</v>
      </c>
      <c r="Q37" s="24" t="s">
        <v>333</v>
      </c>
      <c r="R37" s="25">
        <v>5</v>
      </c>
      <c r="S37" s="25">
        <v>45755</v>
      </c>
      <c r="T37" s="17"/>
      <c r="U37" s="17"/>
    </row>
    <row r="38" spans="1:21" ht="15.75" customHeight="1" thickBot="1">
      <c r="A38" s="24" t="s">
        <v>56</v>
      </c>
      <c r="B38" s="24" t="s">
        <v>251</v>
      </c>
      <c r="C38" s="24" t="s">
        <v>115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5">
        <v>45729</v>
      </c>
      <c r="O38" s="24" t="s">
        <v>114</v>
      </c>
      <c r="P38" s="24" t="s">
        <v>88</v>
      </c>
      <c r="Q38" s="24" t="s">
        <v>304</v>
      </c>
      <c r="R38" s="25">
        <v>5</v>
      </c>
      <c r="S38" s="25">
        <v>45764</v>
      </c>
      <c r="T38" s="17"/>
      <c r="U38" s="17"/>
    </row>
    <row r="39" spans="1:21" ht="15.75" customHeight="1" thickBot="1">
      <c r="A39" s="24" t="s">
        <v>90</v>
      </c>
      <c r="B39" s="24" t="s">
        <v>91</v>
      </c>
      <c r="C39" s="24" t="s">
        <v>208</v>
      </c>
      <c r="D39" s="24" t="s">
        <v>93</v>
      </c>
      <c r="E39" s="25">
        <v>45729</v>
      </c>
      <c r="F39" s="24" t="s">
        <v>94</v>
      </c>
      <c r="G39" s="25">
        <v>45757</v>
      </c>
      <c r="H39" s="24" t="s">
        <v>95</v>
      </c>
      <c r="I39" s="25">
        <v>45783</v>
      </c>
      <c r="J39" s="24" t="s">
        <v>96</v>
      </c>
      <c r="K39" s="25">
        <v>45799</v>
      </c>
      <c r="L39" s="24" t="s">
        <v>97</v>
      </c>
      <c r="M39" s="25">
        <v>45818</v>
      </c>
      <c r="N39" s="25">
        <v>45729</v>
      </c>
      <c r="O39" s="24" t="s">
        <v>87</v>
      </c>
      <c r="P39" s="24" t="s">
        <v>88</v>
      </c>
      <c r="Q39" s="24" t="s">
        <v>352</v>
      </c>
      <c r="R39" s="25">
        <v>25</v>
      </c>
      <c r="S39" s="25">
        <v>45820</v>
      </c>
      <c r="T39" s="17"/>
      <c r="U39" s="17"/>
    </row>
    <row r="40" spans="1:21" ht="15.75" customHeight="1" thickBot="1">
      <c r="A40" s="24" t="s">
        <v>93</v>
      </c>
      <c r="B40" s="24" t="s">
        <v>353</v>
      </c>
      <c r="C40" s="24" t="s">
        <v>313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25">
        <v>45729</v>
      </c>
      <c r="O40" s="24" t="s">
        <v>87</v>
      </c>
      <c r="P40" s="24" t="s">
        <v>88</v>
      </c>
      <c r="Q40" s="24" t="s">
        <v>354</v>
      </c>
      <c r="R40" s="25">
        <v>5</v>
      </c>
      <c r="S40" s="25">
        <v>45748</v>
      </c>
      <c r="T40" s="17"/>
      <c r="U40" s="17"/>
    </row>
    <row r="41" spans="1:21" ht="15.75" customHeight="1" thickBot="1">
      <c r="A41" s="24" t="s">
        <v>71</v>
      </c>
      <c r="B41" s="24" t="s">
        <v>177</v>
      </c>
      <c r="C41" s="24" t="s">
        <v>442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5">
        <v>45729</v>
      </c>
      <c r="O41" s="24" t="s">
        <v>114</v>
      </c>
      <c r="P41" s="24" t="s">
        <v>88</v>
      </c>
      <c r="Q41" s="24" t="s">
        <v>230</v>
      </c>
      <c r="R41" s="25">
        <v>5</v>
      </c>
      <c r="S41" s="25">
        <v>45764</v>
      </c>
      <c r="T41" s="17"/>
      <c r="U41" s="26" t="s">
        <v>759</v>
      </c>
    </row>
    <row r="42" spans="1:21" ht="15.75" customHeight="1" thickBot="1">
      <c r="A42" s="24" t="s">
        <v>406</v>
      </c>
      <c r="B42" s="24" t="s">
        <v>407</v>
      </c>
      <c r="C42" s="24" t="s">
        <v>92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25">
        <v>45732</v>
      </c>
      <c r="O42" s="24" t="s">
        <v>27</v>
      </c>
      <c r="P42" s="24" t="s">
        <v>733</v>
      </c>
      <c r="Q42" s="24" t="s">
        <v>734</v>
      </c>
      <c r="R42" s="25">
        <v>5</v>
      </c>
      <c r="S42" s="25">
        <v>45767</v>
      </c>
      <c r="T42" s="24" t="s">
        <v>760</v>
      </c>
      <c r="U42" s="26" t="s">
        <v>761</v>
      </c>
    </row>
    <row r="43" spans="1:21" ht="15.75" customHeight="1" thickBot="1">
      <c r="A43" s="24" t="s">
        <v>227</v>
      </c>
      <c r="B43" s="24" t="s">
        <v>228</v>
      </c>
      <c r="C43" s="24" t="s">
        <v>443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25">
        <v>45731</v>
      </c>
      <c r="O43" s="24" t="s">
        <v>67</v>
      </c>
      <c r="P43" s="24" t="s">
        <v>59</v>
      </c>
      <c r="Q43" s="24" t="s">
        <v>230</v>
      </c>
      <c r="R43" s="25">
        <v>5</v>
      </c>
      <c r="S43" s="25">
        <v>45766</v>
      </c>
      <c r="T43" s="17"/>
      <c r="U43" s="26" t="s">
        <v>762</v>
      </c>
    </row>
    <row r="44" spans="1:21" ht="15.75" customHeight="1" thickBot="1">
      <c r="A44" s="24" t="s">
        <v>127</v>
      </c>
      <c r="B44" s="24" t="s">
        <v>128</v>
      </c>
      <c r="C44" s="24" t="s">
        <v>256</v>
      </c>
      <c r="D44" s="24" t="s">
        <v>24</v>
      </c>
      <c r="E44" s="25">
        <v>45731</v>
      </c>
      <c r="F44" s="24" t="s">
        <v>130</v>
      </c>
      <c r="G44" s="25">
        <v>45773</v>
      </c>
      <c r="H44" s="17"/>
      <c r="I44" s="17"/>
      <c r="J44" s="17"/>
      <c r="K44" s="17"/>
      <c r="L44" s="17"/>
      <c r="M44" s="17"/>
      <c r="N44" s="25">
        <v>45731</v>
      </c>
      <c r="O44" s="24" t="s">
        <v>67</v>
      </c>
      <c r="P44" s="24" t="s">
        <v>59</v>
      </c>
      <c r="Q44" s="24" t="s">
        <v>735</v>
      </c>
      <c r="R44" s="25">
        <v>11</v>
      </c>
      <c r="S44" s="25">
        <v>45808</v>
      </c>
      <c r="T44" s="17"/>
      <c r="U44" s="17"/>
    </row>
    <row r="45" spans="1:21" ht="15.75" customHeight="1" thickBot="1">
      <c r="A45" s="24" t="s">
        <v>24</v>
      </c>
      <c r="B45" s="24" t="s">
        <v>149</v>
      </c>
      <c r="C45" s="24" t="s">
        <v>448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25">
        <v>45731</v>
      </c>
      <c r="O45" s="24" t="s">
        <v>67</v>
      </c>
      <c r="P45" s="24" t="s">
        <v>59</v>
      </c>
      <c r="Q45" s="24" t="s">
        <v>255</v>
      </c>
      <c r="R45" s="25">
        <v>5</v>
      </c>
      <c r="S45" s="25">
        <v>45766</v>
      </c>
      <c r="T45" s="17"/>
      <c r="U45" s="17"/>
    </row>
    <row r="46" spans="1:21" ht="15.75" customHeight="1" thickBot="1">
      <c r="A46" s="24" t="s">
        <v>210</v>
      </c>
      <c r="B46" s="24" t="s">
        <v>211</v>
      </c>
      <c r="C46" s="24" t="s">
        <v>197</v>
      </c>
      <c r="D46" s="24" t="s">
        <v>212</v>
      </c>
      <c r="E46" s="25">
        <v>45732</v>
      </c>
      <c r="F46" s="24" t="s">
        <v>213</v>
      </c>
      <c r="G46" s="25">
        <v>45781</v>
      </c>
      <c r="H46" s="24" t="s">
        <v>35</v>
      </c>
      <c r="I46" s="25">
        <v>45823</v>
      </c>
      <c r="J46" s="24" t="s">
        <v>36</v>
      </c>
      <c r="K46" s="25">
        <v>45865</v>
      </c>
      <c r="L46" s="24" t="s">
        <v>37</v>
      </c>
      <c r="M46" s="25">
        <v>45907</v>
      </c>
      <c r="N46" s="25">
        <v>45732</v>
      </c>
      <c r="O46" s="24" t="s">
        <v>27</v>
      </c>
      <c r="P46" s="24" t="s">
        <v>59</v>
      </c>
      <c r="Q46" s="24" t="s">
        <v>736</v>
      </c>
      <c r="R46" s="25">
        <v>28</v>
      </c>
      <c r="S46" s="25">
        <v>45921</v>
      </c>
      <c r="T46" s="17"/>
      <c r="U46" s="17"/>
    </row>
    <row r="47" spans="1:21" ht="15.75" customHeight="1" thickBot="1">
      <c r="A47" s="24" t="s">
        <v>215</v>
      </c>
      <c r="B47" s="24" t="s">
        <v>216</v>
      </c>
      <c r="C47" s="24" t="s">
        <v>222</v>
      </c>
      <c r="D47" s="24" t="s">
        <v>212</v>
      </c>
      <c r="E47" s="25">
        <v>45732</v>
      </c>
      <c r="F47" s="24" t="s">
        <v>213</v>
      </c>
      <c r="G47" s="25">
        <v>45781</v>
      </c>
      <c r="H47" s="24" t="s">
        <v>35</v>
      </c>
      <c r="I47" s="25">
        <v>45823</v>
      </c>
      <c r="J47" s="17"/>
      <c r="K47" s="17"/>
      <c r="L47" s="17"/>
      <c r="M47" s="17"/>
      <c r="N47" s="25">
        <v>45732</v>
      </c>
      <c r="O47" s="24" t="s">
        <v>27</v>
      </c>
      <c r="P47" s="24" t="s">
        <v>59</v>
      </c>
      <c r="Q47" s="24" t="s">
        <v>737</v>
      </c>
      <c r="R47" s="25">
        <v>16</v>
      </c>
      <c r="S47" s="25">
        <v>45844</v>
      </c>
      <c r="T47" s="17"/>
      <c r="U47" s="17"/>
    </row>
    <row r="48" spans="1:21" ht="15.75" customHeight="1" thickBot="1">
      <c r="A48" s="24" t="s">
        <v>218</v>
      </c>
      <c r="B48" s="24" t="s">
        <v>219</v>
      </c>
      <c r="C48" s="24" t="s">
        <v>32</v>
      </c>
      <c r="D48" s="24" t="s">
        <v>212</v>
      </c>
      <c r="E48" s="25">
        <v>45732</v>
      </c>
      <c r="F48" s="24" t="s">
        <v>213</v>
      </c>
      <c r="G48" s="25">
        <v>45781</v>
      </c>
      <c r="H48" s="17"/>
      <c r="I48" s="17"/>
      <c r="J48" s="17"/>
      <c r="K48" s="17"/>
      <c r="L48" s="17"/>
      <c r="M48" s="17"/>
      <c r="N48" s="25">
        <v>45732</v>
      </c>
      <c r="O48" s="24" t="s">
        <v>27</v>
      </c>
      <c r="P48" s="24" t="s">
        <v>59</v>
      </c>
      <c r="Q48" s="24" t="s">
        <v>738</v>
      </c>
      <c r="R48" s="25">
        <v>11</v>
      </c>
      <c r="S48" s="25">
        <v>45788</v>
      </c>
      <c r="T48" s="17"/>
      <c r="U48" s="17"/>
    </row>
    <row r="49" spans="1:21" ht="15.75" customHeight="1" thickBot="1">
      <c r="A49" s="24" t="s">
        <v>212</v>
      </c>
      <c r="B49" s="24" t="s">
        <v>221</v>
      </c>
      <c r="C49" s="24" t="s">
        <v>260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25">
        <v>45732</v>
      </c>
      <c r="O49" s="24" t="s">
        <v>27</v>
      </c>
      <c r="P49" s="24" t="s">
        <v>59</v>
      </c>
      <c r="Q49" s="24" t="s">
        <v>450</v>
      </c>
      <c r="R49" s="25">
        <v>5</v>
      </c>
      <c r="S49" s="25">
        <v>45732</v>
      </c>
      <c r="T49" s="17"/>
      <c r="U49" s="17"/>
    </row>
    <row r="50" spans="1:21" ht="15.75" customHeight="1" thickBot="1">
      <c r="A50" s="24" t="s">
        <v>120</v>
      </c>
      <c r="B50" s="24" t="s">
        <v>224</v>
      </c>
      <c r="C50" s="24" t="s">
        <v>133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25">
        <v>45735</v>
      </c>
      <c r="O50" s="24" t="s">
        <v>312</v>
      </c>
      <c r="P50" s="24" t="s">
        <v>88</v>
      </c>
      <c r="Q50" s="24" t="s">
        <v>226</v>
      </c>
      <c r="R50" s="25">
        <v>5</v>
      </c>
      <c r="S50" s="25">
        <v>45754</v>
      </c>
      <c r="T50" s="17"/>
      <c r="U50" s="26" t="s">
        <v>763</v>
      </c>
    </row>
    <row r="51" spans="1:21" ht="15.75" customHeight="1" thickBot="1">
      <c r="A51" s="24" t="s">
        <v>360</v>
      </c>
      <c r="B51" s="24" t="s">
        <v>361</v>
      </c>
      <c r="C51" s="24" t="s">
        <v>188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25">
        <v>45736</v>
      </c>
      <c r="O51" s="24" t="s">
        <v>87</v>
      </c>
      <c r="P51" s="24" t="s">
        <v>88</v>
      </c>
      <c r="Q51" s="24" t="s">
        <v>362</v>
      </c>
      <c r="R51" s="25">
        <v>5</v>
      </c>
      <c r="S51" s="25">
        <v>45755</v>
      </c>
      <c r="T51" s="17"/>
      <c r="U51" s="17"/>
    </row>
    <row r="52" spans="1:21" ht="15.75" customHeight="1" thickBot="1">
      <c r="A52" s="24" t="s">
        <v>60</v>
      </c>
      <c r="B52" s="24" t="s">
        <v>61</v>
      </c>
      <c r="C52" s="24" t="s">
        <v>197</v>
      </c>
      <c r="D52" s="24" t="s">
        <v>62</v>
      </c>
      <c r="E52" s="25">
        <v>45736</v>
      </c>
      <c r="F52" s="24" t="s">
        <v>63</v>
      </c>
      <c r="G52" s="25">
        <v>45757</v>
      </c>
      <c r="H52" s="24" t="s">
        <v>64</v>
      </c>
      <c r="I52" s="25">
        <v>45785</v>
      </c>
      <c r="J52" s="24" t="s">
        <v>65</v>
      </c>
      <c r="K52" s="25">
        <v>45806</v>
      </c>
      <c r="L52" s="17"/>
      <c r="M52" s="17"/>
      <c r="N52" s="25">
        <v>45736</v>
      </c>
      <c r="O52" s="24" t="s">
        <v>87</v>
      </c>
      <c r="P52" s="24" t="s">
        <v>88</v>
      </c>
      <c r="Q52" s="24" t="s">
        <v>451</v>
      </c>
      <c r="R52" s="25">
        <v>22</v>
      </c>
      <c r="S52" s="25">
        <v>45813</v>
      </c>
      <c r="T52" s="17"/>
      <c r="U52" s="17"/>
    </row>
    <row r="53" spans="1:21" ht="15.75" customHeight="1" thickBot="1">
      <c r="A53" s="24" t="s">
        <v>152</v>
      </c>
      <c r="B53" s="24" t="s">
        <v>153</v>
      </c>
      <c r="C53" s="24" t="s">
        <v>323</v>
      </c>
      <c r="D53" s="24" t="s">
        <v>62</v>
      </c>
      <c r="E53" s="25">
        <v>45736</v>
      </c>
      <c r="F53" s="24" t="s">
        <v>63</v>
      </c>
      <c r="G53" s="25">
        <v>45757</v>
      </c>
      <c r="H53" s="24" t="s">
        <v>64</v>
      </c>
      <c r="I53" s="25">
        <v>45785</v>
      </c>
      <c r="J53" s="17"/>
      <c r="K53" s="17"/>
      <c r="L53" s="17"/>
      <c r="M53" s="17"/>
      <c r="N53" s="25">
        <v>45736</v>
      </c>
      <c r="O53" s="24" t="s">
        <v>87</v>
      </c>
      <c r="P53" s="24" t="s">
        <v>88</v>
      </c>
      <c r="Q53" s="24" t="s">
        <v>739</v>
      </c>
      <c r="R53" s="25">
        <v>16</v>
      </c>
      <c r="S53" s="25">
        <v>45792</v>
      </c>
      <c r="T53" s="17"/>
      <c r="U53" s="17"/>
    </row>
    <row r="54" spans="1:21" ht="15.75" customHeight="1" thickBot="1">
      <c r="A54" s="24" t="s">
        <v>62</v>
      </c>
      <c r="B54" s="24" t="s">
        <v>156</v>
      </c>
      <c r="C54" s="24" t="s">
        <v>452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5">
        <v>45736</v>
      </c>
      <c r="O54" s="24" t="s">
        <v>87</v>
      </c>
      <c r="P54" s="24" t="s">
        <v>88</v>
      </c>
      <c r="Q54" s="24" t="s">
        <v>158</v>
      </c>
      <c r="R54" s="25">
        <v>4</v>
      </c>
      <c r="S54" s="25">
        <v>45750</v>
      </c>
      <c r="T54" s="17"/>
      <c r="U54" s="17"/>
    </row>
    <row r="55" spans="1:21" ht="15.75" customHeight="1" thickBot="1">
      <c r="A55" s="24" t="s">
        <v>73</v>
      </c>
      <c r="B55" s="24" t="s">
        <v>390</v>
      </c>
      <c r="C55" s="24" t="s">
        <v>32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5">
        <v>45736</v>
      </c>
      <c r="O55" s="24" t="s">
        <v>87</v>
      </c>
      <c r="P55" s="24" t="s">
        <v>88</v>
      </c>
      <c r="Q55" s="24" t="s">
        <v>412</v>
      </c>
      <c r="R55" s="25">
        <v>5</v>
      </c>
      <c r="S55" s="25">
        <v>45755</v>
      </c>
      <c r="T55" s="17"/>
      <c r="U55" s="17"/>
    </row>
    <row r="56" spans="1:21" ht="15.75" customHeight="1" thickBot="1">
      <c r="A56" s="24" t="s">
        <v>79</v>
      </c>
      <c r="B56" s="24" t="s">
        <v>271</v>
      </c>
      <c r="C56" s="24" t="s">
        <v>315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5">
        <v>45736</v>
      </c>
      <c r="O56" s="24" t="s">
        <v>87</v>
      </c>
      <c r="P56" s="24" t="s">
        <v>88</v>
      </c>
      <c r="Q56" s="24" t="s">
        <v>240</v>
      </c>
      <c r="R56" s="25">
        <v>5</v>
      </c>
      <c r="S56" s="25">
        <v>45755</v>
      </c>
      <c r="T56" s="17"/>
      <c r="U56" s="17"/>
    </row>
    <row r="57" spans="1:21" ht="15.75" customHeight="1" thickBot="1">
      <c r="A57" s="24" t="s">
        <v>36</v>
      </c>
      <c r="B57" s="24" t="s">
        <v>187</v>
      </c>
      <c r="C57" s="24" t="s">
        <v>399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5">
        <v>45739</v>
      </c>
      <c r="O57" s="24" t="s">
        <v>27</v>
      </c>
      <c r="P57" s="24" t="s">
        <v>28</v>
      </c>
      <c r="Q57" s="24" t="s">
        <v>297</v>
      </c>
      <c r="R57" s="25">
        <v>5</v>
      </c>
      <c r="S57" s="25">
        <v>45774</v>
      </c>
      <c r="T57" s="17"/>
      <c r="U57" s="17"/>
    </row>
    <row r="58" spans="1:21" ht="15.75" customHeight="1" thickBot="1">
      <c r="A58" s="24" t="s">
        <v>253</v>
      </c>
      <c r="B58" s="24" t="s">
        <v>254</v>
      </c>
      <c r="C58" s="24" t="s">
        <v>233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5">
        <v>45739</v>
      </c>
      <c r="O58" s="24" t="s">
        <v>27</v>
      </c>
      <c r="P58" s="24" t="s">
        <v>28</v>
      </c>
      <c r="Q58" s="24" t="s">
        <v>729</v>
      </c>
      <c r="R58" s="25">
        <v>5</v>
      </c>
      <c r="S58" s="25">
        <v>45774</v>
      </c>
      <c r="T58" s="17"/>
      <c r="U58" s="17"/>
    </row>
    <row r="59" spans="1:21" ht="15.75" customHeight="1" thickBot="1">
      <c r="A59" s="24" t="s">
        <v>206</v>
      </c>
      <c r="B59" s="24" t="s">
        <v>207</v>
      </c>
      <c r="C59" s="24" t="s">
        <v>174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5">
        <v>45746</v>
      </c>
      <c r="O59" s="24" t="s">
        <v>27</v>
      </c>
      <c r="P59" s="24" t="s">
        <v>28</v>
      </c>
      <c r="Q59" s="24" t="s">
        <v>324</v>
      </c>
      <c r="R59" s="25">
        <v>5</v>
      </c>
      <c r="S59" s="25">
        <v>45781</v>
      </c>
      <c r="T59" s="17"/>
      <c r="U59" s="17"/>
    </row>
    <row r="60" spans="1:21" ht="15.75" customHeight="1" thickBot="1">
      <c r="A60" s="24" t="s">
        <v>347</v>
      </c>
      <c r="B60" s="24" t="s">
        <v>348</v>
      </c>
      <c r="C60" s="24" t="s">
        <v>455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5">
        <v>45739</v>
      </c>
      <c r="O60" s="24" t="s">
        <v>27</v>
      </c>
      <c r="P60" s="24" t="s">
        <v>161</v>
      </c>
      <c r="Q60" s="24" t="s">
        <v>230</v>
      </c>
      <c r="R60" s="25">
        <v>4</v>
      </c>
      <c r="S60" s="25">
        <v>45767</v>
      </c>
      <c r="T60" s="17"/>
      <c r="U60" s="26" t="s">
        <v>764</v>
      </c>
    </row>
    <row r="61" spans="1:21" ht="15.75" customHeight="1" thickBot="1">
      <c r="A61" s="24" t="s">
        <v>49</v>
      </c>
      <c r="B61" s="24" t="s">
        <v>50</v>
      </c>
      <c r="C61" s="24" t="s">
        <v>139</v>
      </c>
      <c r="D61" s="24" t="s">
        <v>52</v>
      </c>
      <c r="E61" s="25">
        <v>45739</v>
      </c>
      <c r="F61" s="24" t="s">
        <v>53</v>
      </c>
      <c r="G61" s="25">
        <v>45781</v>
      </c>
      <c r="H61" s="24" t="s">
        <v>54</v>
      </c>
      <c r="I61" s="25">
        <v>45823</v>
      </c>
      <c r="J61" s="24" t="s">
        <v>55</v>
      </c>
      <c r="K61" s="25">
        <v>45858</v>
      </c>
      <c r="L61" s="24" t="s">
        <v>56</v>
      </c>
      <c r="M61" s="25">
        <v>45893</v>
      </c>
      <c r="N61" s="25">
        <v>45739</v>
      </c>
      <c r="O61" s="24" t="s">
        <v>27</v>
      </c>
      <c r="P61" s="24" t="s">
        <v>28</v>
      </c>
      <c r="Q61" s="24" t="s">
        <v>740</v>
      </c>
      <c r="R61" s="25">
        <v>25</v>
      </c>
      <c r="S61" s="25">
        <v>45914</v>
      </c>
      <c r="T61" s="17"/>
      <c r="U61" s="17"/>
    </row>
    <row r="62" spans="1:21" ht="15.75" customHeight="1" thickBot="1">
      <c r="A62" s="24" t="s">
        <v>83</v>
      </c>
      <c r="B62" s="24" t="s">
        <v>84</v>
      </c>
      <c r="C62" s="24" t="s">
        <v>139</v>
      </c>
      <c r="D62" s="24" t="s">
        <v>52</v>
      </c>
      <c r="E62" s="25">
        <v>45739</v>
      </c>
      <c r="F62" s="24" t="s">
        <v>71</v>
      </c>
      <c r="G62" s="25">
        <v>45781</v>
      </c>
      <c r="H62" s="24" t="s">
        <v>24</v>
      </c>
      <c r="I62" s="25">
        <v>45823</v>
      </c>
      <c r="J62" s="17"/>
      <c r="K62" s="17"/>
      <c r="L62" s="17"/>
      <c r="M62" s="17"/>
      <c r="N62" s="25">
        <v>45739</v>
      </c>
      <c r="O62" s="24" t="s">
        <v>27</v>
      </c>
      <c r="P62" s="24" t="s">
        <v>28</v>
      </c>
      <c r="Q62" s="24" t="s">
        <v>741</v>
      </c>
      <c r="R62" s="25">
        <v>16</v>
      </c>
      <c r="S62" s="25">
        <v>45851</v>
      </c>
      <c r="T62" s="17"/>
      <c r="U62" s="17"/>
    </row>
    <row r="63" spans="1:21" ht="15.75" customHeight="1" thickBot="1">
      <c r="A63" s="24" t="s">
        <v>52</v>
      </c>
      <c r="B63" s="24" t="s">
        <v>276</v>
      </c>
      <c r="C63" s="24" t="s">
        <v>139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5">
        <v>45739</v>
      </c>
      <c r="O63" s="24" t="s">
        <v>27</v>
      </c>
      <c r="P63" s="24" t="s">
        <v>28</v>
      </c>
      <c r="Q63" s="24" t="s">
        <v>742</v>
      </c>
      <c r="R63" s="25">
        <v>4</v>
      </c>
      <c r="S63" s="25">
        <v>45767</v>
      </c>
      <c r="T63" s="17"/>
      <c r="U63" s="17"/>
    </row>
    <row r="64" spans="1:21" ht="15.75" customHeight="1" thickBot="1">
      <c r="A64" s="24" t="s">
        <v>36</v>
      </c>
      <c r="B64" s="24" t="s">
        <v>187</v>
      </c>
      <c r="C64" s="24" t="s">
        <v>233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5">
        <v>45743</v>
      </c>
      <c r="O64" s="24" t="s">
        <v>87</v>
      </c>
      <c r="P64" s="24" t="s">
        <v>88</v>
      </c>
      <c r="Q64" s="24" t="s">
        <v>297</v>
      </c>
      <c r="R64" s="25">
        <v>5</v>
      </c>
      <c r="S64" s="25">
        <v>45762</v>
      </c>
      <c r="T64" s="17"/>
      <c r="U64" s="17"/>
    </row>
    <row r="65" spans="1:21" ht="15.75" customHeight="1" thickBot="1">
      <c r="A65" s="24" t="s">
        <v>65</v>
      </c>
      <c r="B65" s="24" t="s">
        <v>192</v>
      </c>
      <c r="C65" s="24" t="s">
        <v>366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5">
        <v>45743</v>
      </c>
      <c r="O65" s="24" t="s">
        <v>87</v>
      </c>
      <c r="P65" s="24" t="s">
        <v>88</v>
      </c>
      <c r="Q65" s="24" t="s">
        <v>193</v>
      </c>
      <c r="R65" s="25">
        <v>5</v>
      </c>
      <c r="S65" s="25">
        <v>45762</v>
      </c>
      <c r="T65" s="17"/>
      <c r="U65" s="17"/>
    </row>
    <row r="66" spans="1:21" ht="15.75" customHeight="1" thickBot="1">
      <c r="A66" s="24" t="s">
        <v>246</v>
      </c>
      <c r="B66" s="24" t="s">
        <v>247</v>
      </c>
      <c r="C66" s="24" t="s">
        <v>136</v>
      </c>
      <c r="D66" s="24" t="s">
        <v>23</v>
      </c>
      <c r="E66" s="25">
        <v>45743</v>
      </c>
      <c r="F66" s="24" t="s">
        <v>249</v>
      </c>
      <c r="G66" s="25">
        <v>45774</v>
      </c>
      <c r="H66" s="17"/>
      <c r="I66" s="17"/>
      <c r="J66" s="17"/>
      <c r="K66" s="17"/>
      <c r="L66" s="17"/>
      <c r="M66" s="17"/>
      <c r="N66" s="25">
        <v>45743</v>
      </c>
      <c r="O66" s="24" t="s">
        <v>87</v>
      </c>
      <c r="P66" s="24" t="s">
        <v>88</v>
      </c>
      <c r="Q66" s="24" t="s">
        <v>461</v>
      </c>
      <c r="R66" s="25">
        <v>11</v>
      </c>
      <c r="S66" s="25">
        <v>45783</v>
      </c>
      <c r="T66" s="17"/>
      <c r="U66" s="17"/>
    </row>
    <row r="67" spans="1:21" ht="15.75" customHeight="1" thickBot="1">
      <c r="A67" s="24" t="s">
        <v>23</v>
      </c>
      <c r="B67" s="24" t="s">
        <v>184</v>
      </c>
      <c r="C67" s="24" t="s">
        <v>462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25">
        <v>45743</v>
      </c>
      <c r="O67" s="24" t="s">
        <v>87</v>
      </c>
      <c r="P67" s="24" t="s">
        <v>88</v>
      </c>
      <c r="Q67" s="24" t="s">
        <v>162</v>
      </c>
      <c r="R67" s="25">
        <v>5</v>
      </c>
      <c r="S67" s="25">
        <v>45762</v>
      </c>
      <c r="T67" s="17"/>
      <c r="U67" s="17"/>
    </row>
    <row r="68" spans="1:21" ht="15.75" customHeight="1" thickBot="1">
      <c r="A68" s="24" t="s">
        <v>56</v>
      </c>
      <c r="B68" s="24" t="s">
        <v>251</v>
      </c>
      <c r="C68" s="24" t="s">
        <v>142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5">
        <v>45745</v>
      </c>
      <c r="O68" s="24" t="s">
        <v>67</v>
      </c>
      <c r="P68" s="24" t="s">
        <v>59</v>
      </c>
      <c r="Q68" s="24" t="s">
        <v>252</v>
      </c>
      <c r="R68" s="25">
        <v>5</v>
      </c>
      <c r="S68" s="25">
        <v>45787</v>
      </c>
      <c r="T68" s="17"/>
      <c r="U68" s="17"/>
    </row>
    <row r="69" spans="1:21" ht="15.75" customHeight="1" thickBot="1">
      <c r="A69" s="24" t="s">
        <v>369</v>
      </c>
      <c r="B69" s="24" t="s">
        <v>370</v>
      </c>
      <c r="C69" s="24" t="s">
        <v>75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25">
        <v>45745</v>
      </c>
      <c r="O69" s="24" t="s">
        <v>67</v>
      </c>
      <c r="P69" s="24" t="s">
        <v>59</v>
      </c>
      <c r="Q69" s="24" t="s">
        <v>463</v>
      </c>
      <c r="R69" s="25">
        <v>5</v>
      </c>
      <c r="S69" s="25">
        <v>45780</v>
      </c>
      <c r="T69" s="17"/>
      <c r="U69" s="17"/>
    </row>
    <row r="70" spans="1:21" ht="15.75" customHeight="1" thickBot="1">
      <c r="A70" s="24" t="s">
        <v>320</v>
      </c>
      <c r="B70" s="24" t="s">
        <v>321</v>
      </c>
      <c r="C70" s="24" t="s">
        <v>355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25">
        <v>45752</v>
      </c>
      <c r="O70" s="24" t="s">
        <v>67</v>
      </c>
      <c r="P70" s="24" t="s">
        <v>350</v>
      </c>
      <c r="Q70" s="24" t="s">
        <v>286</v>
      </c>
      <c r="R70" s="25">
        <v>4</v>
      </c>
      <c r="S70" s="25">
        <v>45787</v>
      </c>
      <c r="T70" s="17"/>
      <c r="U70" s="17"/>
    </row>
    <row r="71" spans="1:21" ht="15.75" customHeight="1" thickBot="1">
      <c r="A71" s="24" t="s">
        <v>213</v>
      </c>
      <c r="B71" s="24" t="s">
        <v>318</v>
      </c>
      <c r="C71" s="24" t="s">
        <v>75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25">
        <v>45746</v>
      </c>
      <c r="O71" s="24" t="s">
        <v>27</v>
      </c>
      <c r="P71" s="24" t="s">
        <v>28</v>
      </c>
      <c r="Q71" s="24" t="s">
        <v>467</v>
      </c>
      <c r="R71" s="25">
        <v>5</v>
      </c>
      <c r="S71" s="25">
        <v>45795</v>
      </c>
      <c r="T71" s="17"/>
      <c r="U71" s="17"/>
    </row>
    <row r="72" spans="1:21" ht="15.75" customHeight="1" thickBot="1">
      <c r="A72" s="24" t="s">
        <v>64</v>
      </c>
      <c r="B72" s="24" t="s">
        <v>284</v>
      </c>
      <c r="C72" s="24" t="s">
        <v>468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25">
        <v>45746</v>
      </c>
      <c r="O72" s="24" t="s">
        <v>27</v>
      </c>
      <c r="P72" s="24" t="s">
        <v>28</v>
      </c>
      <c r="Q72" s="24" t="s">
        <v>286</v>
      </c>
      <c r="R72" s="25">
        <v>5</v>
      </c>
      <c r="S72" s="25">
        <v>45781</v>
      </c>
      <c r="T72" s="17"/>
      <c r="U72" s="17"/>
    </row>
    <row r="73" spans="1:21" ht="15.75" customHeight="1" thickBot="1">
      <c r="A73" s="24" t="s">
        <v>99</v>
      </c>
      <c r="B73" s="24" t="s">
        <v>100</v>
      </c>
      <c r="C73" s="24" t="s">
        <v>115</v>
      </c>
      <c r="D73" s="24" t="s">
        <v>43</v>
      </c>
      <c r="E73" s="25">
        <v>45746</v>
      </c>
      <c r="F73" s="24" t="s">
        <v>79</v>
      </c>
      <c r="G73" s="25">
        <v>45795</v>
      </c>
      <c r="H73" s="24" t="s">
        <v>45</v>
      </c>
      <c r="I73" s="25">
        <v>45844</v>
      </c>
      <c r="J73" s="24" t="s">
        <v>46</v>
      </c>
      <c r="K73" s="25">
        <v>45886</v>
      </c>
      <c r="L73" s="24" t="s">
        <v>726</v>
      </c>
      <c r="M73" s="25">
        <v>45928</v>
      </c>
      <c r="N73" s="25">
        <v>45746</v>
      </c>
      <c r="O73" s="24" t="s">
        <v>27</v>
      </c>
      <c r="P73" s="24" t="s">
        <v>28</v>
      </c>
      <c r="Q73" s="24" t="s">
        <v>743</v>
      </c>
      <c r="R73" s="25">
        <v>28</v>
      </c>
      <c r="S73" s="25">
        <v>45942</v>
      </c>
      <c r="T73" s="17"/>
      <c r="U73" s="17"/>
    </row>
    <row r="74" spans="1:21" ht="15.75" customHeight="1" thickBot="1">
      <c r="A74" s="24" t="s">
        <v>76</v>
      </c>
      <c r="B74" s="24" t="s">
        <v>77</v>
      </c>
      <c r="C74" s="24" t="s">
        <v>139</v>
      </c>
      <c r="D74" s="24" t="s">
        <v>43</v>
      </c>
      <c r="E74" s="25">
        <v>45746</v>
      </c>
      <c r="F74" s="24" t="s">
        <v>79</v>
      </c>
      <c r="G74" s="25">
        <v>45795</v>
      </c>
      <c r="H74" s="24" t="s">
        <v>45</v>
      </c>
      <c r="I74" s="25">
        <v>45844</v>
      </c>
      <c r="J74" s="17"/>
      <c r="K74" s="17"/>
      <c r="L74" s="17"/>
      <c r="M74" s="17"/>
      <c r="N74" s="25">
        <v>45746</v>
      </c>
      <c r="O74" s="24" t="s">
        <v>27</v>
      </c>
      <c r="P74" s="24" t="s">
        <v>28</v>
      </c>
      <c r="Q74" s="24" t="s">
        <v>744</v>
      </c>
      <c r="R74" s="25">
        <v>16</v>
      </c>
      <c r="S74" s="25">
        <v>45858</v>
      </c>
      <c r="T74" s="17"/>
      <c r="U74" s="17"/>
    </row>
    <row r="75" spans="1:21" ht="15.75" customHeight="1" thickBot="1">
      <c r="A75" s="24" t="s">
        <v>43</v>
      </c>
      <c r="B75" s="24" t="s">
        <v>138</v>
      </c>
      <c r="C75" s="24" t="s">
        <v>337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25">
        <v>45746</v>
      </c>
      <c r="O75" s="24" t="s">
        <v>27</v>
      </c>
      <c r="P75" s="24" t="s">
        <v>28</v>
      </c>
      <c r="Q75" s="24" t="s">
        <v>140</v>
      </c>
      <c r="R75" s="25">
        <v>5</v>
      </c>
      <c r="S75" s="25">
        <v>45781</v>
      </c>
      <c r="T75" s="17"/>
      <c r="U75" s="17"/>
    </row>
    <row r="76" spans="1:21" ht="15.75" customHeight="1" thickBot="1">
      <c r="A76" s="24" t="s">
        <v>169</v>
      </c>
      <c r="B76" s="24" t="s">
        <v>170</v>
      </c>
      <c r="C76" s="24" t="s">
        <v>21</v>
      </c>
      <c r="D76" s="24" t="s">
        <v>71</v>
      </c>
      <c r="E76" s="25">
        <v>45748</v>
      </c>
      <c r="F76" s="24" t="s">
        <v>175</v>
      </c>
      <c r="G76" s="25">
        <v>45771</v>
      </c>
      <c r="H76" s="24" t="s">
        <v>291</v>
      </c>
      <c r="I76" s="25">
        <v>45799</v>
      </c>
      <c r="J76" s="17"/>
      <c r="K76" s="17"/>
      <c r="L76" s="17"/>
      <c r="M76" s="17"/>
      <c r="N76" s="25">
        <v>45748</v>
      </c>
      <c r="O76" s="24" t="s">
        <v>87</v>
      </c>
      <c r="P76" s="24" t="s">
        <v>88</v>
      </c>
      <c r="Q76" s="24" t="s">
        <v>745</v>
      </c>
      <c r="R76" s="25">
        <v>17</v>
      </c>
      <c r="S76" s="25">
        <v>45762</v>
      </c>
      <c r="T76" s="17"/>
      <c r="U76" s="17"/>
    </row>
    <row r="77" spans="1:21" ht="15.75" customHeight="1" thickBot="1">
      <c r="A77" s="24" t="s">
        <v>458</v>
      </c>
      <c r="B77" s="24" t="s">
        <v>459</v>
      </c>
      <c r="C77" s="24" t="s">
        <v>92</v>
      </c>
      <c r="D77" s="24" t="s">
        <v>71</v>
      </c>
      <c r="E77" s="25">
        <v>45748</v>
      </c>
      <c r="F77" s="24" t="s">
        <v>175</v>
      </c>
      <c r="G77" s="25">
        <v>45771</v>
      </c>
      <c r="H77" s="24" t="s">
        <v>386</v>
      </c>
      <c r="I77" s="25">
        <v>45799</v>
      </c>
      <c r="J77" s="17"/>
      <c r="K77" s="17"/>
      <c r="L77" s="17"/>
      <c r="M77" s="17"/>
      <c r="N77" s="25">
        <v>45748</v>
      </c>
      <c r="O77" s="24" t="s">
        <v>87</v>
      </c>
      <c r="P77" s="24" t="s">
        <v>88</v>
      </c>
      <c r="Q77" s="24" t="s">
        <v>746</v>
      </c>
      <c r="R77" s="25">
        <v>17</v>
      </c>
      <c r="S77" s="25">
        <v>45762</v>
      </c>
      <c r="T77" s="17"/>
      <c r="U77" s="17"/>
    </row>
    <row r="78" spans="1:21" ht="15.75" customHeight="1" thickBot="1">
      <c r="A78" s="24" t="s">
        <v>172</v>
      </c>
      <c r="B78" s="24" t="s">
        <v>173</v>
      </c>
      <c r="C78" s="24" t="s">
        <v>225</v>
      </c>
      <c r="D78" s="24" t="s">
        <v>71</v>
      </c>
      <c r="E78" s="25">
        <v>45748</v>
      </c>
      <c r="F78" s="24" t="s">
        <v>175</v>
      </c>
      <c r="G78" s="25">
        <v>45771</v>
      </c>
      <c r="H78" s="17"/>
      <c r="I78" s="17"/>
      <c r="J78" s="17"/>
      <c r="K78" s="17"/>
      <c r="L78" s="17"/>
      <c r="M78" s="17"/>
      <c r="N78" s="25">
        <v>45748</v>
      </c>
      <c r="O78" s="24" t="s">
        <v>87</v>
      </c>
      <c r="P78" s="24" t="s">
        <v>88</v>
      </c>
      <c r="Q78" s="24" t="s">
        <v>176</v>
      </c>
      <c r="R78" s="25">
        <v>11</v>
      </c>
      <c r="S78" s="25">
        <v>45783</v>
      </c>
      <c r="T78" s="17"/>
      <c r="U78" s="17"/>
    </row>
    <row r="79" spans="1:21" ht="15.75" customHeight="1" thickBot="1">
      <c r="A79" s="24" t="s">
        <v>71</v>
      </c>
      <c r="B79" s="24" t="s">
        <v>177</v>
      </c>
      <c r="C79" s="24" t="s">
        <v>479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25">
        <v>45748</v>
      </c>
      <c r="O79" s="24" t="s">
        <v>87</v>
      </c>
      <c r="P79" s="24" t="s">
        <v>88</v>
      </c>
      <c r="Q79" s="24" t="s">
        <v>179</v>
      </c>
      <c r="R79" s="25">
        <v>5</v>
      </c>
      <c r="S79" s="25">
        <v>45769</v>
      </c>
      <c r="T79" s="17"/>
      <c r="U79" s="26" t="s">
        <v>759</v>
      </c>
    </row>
    <row r="80" spans="1:21" ht="15.75" customHeight="1" thickBot="1">
      <c r="A80" s="24" t="s">
        <v>308</v>
      </c>
      <c r="B80" s="24" t="s">
        <v>309</v>
      </c>
      <c r="C80" s="24" t="s">
        <v>296</v>
      </c>
      <c r="D80" s="24" t="s">
        <v>253</v>
      </c>
      <c r="E80" s="25">
        <v>45750</v>
      </c>
      <c r="F80" s="24" t="s">
        <v>310</v>
      </c>
      <c r="G80" s="25">
        <v>45785</v>
      </c>
      <c r="H80" s="17"/>
      <c r="I80" s="17"/>
      <c r="J80" s="17"/>
      <c r="K80" s="17"/>
      <c r="L80" s="17"/>
      <c r="M80" s="17"/>
      <c r="N80" s="25">
        <v>45750</v>
      </c>
      <c r="O80" s="24" t="s">
        <v>87</v>
      </c>
      <c r="P80" s="24" t="s">
        <v>88</v>
      </c>
      <c r="Q80" s="24" t="s">
        <v>311</v>
      </c>
      <c r="R80" s="25">
        <v>11</v>
      </c>
      <c r="S80" s="25">
        <v>45804</v>
      </c>
      <c r="T80" s="17"/>
      <c r="U80" s="17"/>
    </row>
    <row r="81" spans="1:21" ht="15.75" customHeight="1" thickBot="1">
      <c r="A81" s="24" t="s">
        <v>253</v>
      </c>
      <c r="B81" s="24" t="s">
        <v>254</v>
      </c>
      <c r="C81" s="24" t="s">
        <v>174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25">
        <v>45750</v>
      </c>
      <c r="O81" s="24" t="s">
        <v>87</v>
      </c>
      <c r="P81" s="24" t="s">
        <v>88</v>
      </c>
      <c r="Q81" s="24" t="s">
        <v>416</v>
      </c>
      <c r="R81" s="25">
        <v>5</v>
      </c>
      <c r="S81" s="25">
        <v>45771</v>
      </c>
      <c r="T81" s="17"/>
      <c r="U81" s="17"/>
    </row>
    <row r="82" spans="1:21" ht="15.75" customHeight="1" thickBot="1">
      <c r="A82" s="24" t="s">
        <v>63</v>
      </c>
      <c r="B82" s="24" t="s">
        <v>166</v>
      </c>
      <c r="C82" s="24" t="s">
        <v>452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25">
        <v>45752</v>
      </c>
      <c r="O82" s="24" t="s">
        <v>67</v>
      </c>
      <c r="P82" s="24" t="s">
        <v>59</v>
      </c>
      <c r="Q82" s="24" t="s">
        <v>471</v>
      </c>
      <c r="R82" s="25">
        <v>5</v>
      </c>
      <c r="S82" s="25">
        <v>45787</v>
      </c>
      <c r="T82" s="17"/>
      <c r="U82" s="17"/>
    </row>
    <row r="83" spans="1:21" ht="15.75" customHeight="1" thickBot="1">
      <c r="A83" s="24" t="s">
        <v>198</v>
      </c>
      <c r="B83" s="24" t="s">
        <v>199</v>
      </c>
      <c r="C83" s="24" t="s">
        <v>188</v>
      </c>
      <c r="D83" s="24" t="s">
        <v>53</v>
      </c>
      <c r="E83" s="25">
        <v>45752</v>
      </c>
      <c r="F83" s="24" t="s">
        <v>71</v>
      </c>
      <c r="G83" s="25">
        <v>45801</v>
      </c>
      <c r="H83" s="17"/>
      <c r="I83" s="17"/>
      <c r="J83" s="17"/>
      <c r="K83" s="17"/>
      <c r="L83" s="17"/>
      <c r="M83" s="17"/>
      <c r="N83" s="25">
        <v>45752</v>
      </c>
      <c r="O83" s="24" t="s">
        <v>67</v>
      </c>
      <c r="P83" s="24" t="s">
        <v>59</v>
      </c>
      <c r="Q83" s="24" t="s">
        <v>472</v>
      </c>
      <c r="R83" s="25">
        <v>11</v>
      </c>
      <c r="S83" s="25">
        <v>45829</v>
      </c>
      <c r="T83" s="17"/>
      <c r="U83" s="17"/>
    </row>
    <row r="84" spans="1:21" ht="15.75" customHeight="1" thickBot="1">
      <c r="A84" s="24" t="s">
        <v>53</v>
      </c>
      <c r="B84" s="24" t="s">
        <v>196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25">
        <v>45752</v>
      </c>
      <c r="O84" s="24" t="s">
        <v>67</v>
      </c>
      <c r="P84" s="24" t="s">
        <v>59</v>
      </c>
      <c r="Q84" s="24" t="s">
        <v>703</v>
      </c>
      <c r="R84" s="25">
        <v>5</v>
      </c>
      <c r="S84" s="25">
        <v>45787</v>
      </c>
      <c r="T84" s="17"/>
      <c r="U84" s="17"/>
    </row>
    <row r="85" spans="1:21" ht="15.75" customHeight="1" thickBot="1">
      <c r="A85" s="24" t="s">
        <v>227</v>
      </c>
      <c r="B85" s="24" t="s">
        <v>228</v>
      </c>
      <c r="C85" s="24" t="s">
        <v>444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25">
        <v>45753</v>
      </c>
      <c r="O85" s="24" t="s">
        <v>27</v>
      </c>
      <c r="P85" s="24" t="s">
        <v>28</v>
      </c>
      <c r="Q85" s="24" t="s">
        <v>230</v>
      </c>
      <c r="R85" s="25">
        <v>5</v>
      </c>
      <c r="S85" s="25">
        <v>45788</v>
      </c>
      <c r="T85" s="17"/>
      <c r="U85" s="26" t="s">
        <v>762</v>
      </c>
    </row>
    <row r="86" spans="1:21" ht="15.75" customHeight="1" thickBot="1">
      <c r="A86" s="24" t="s">
        <v>95</v>
      </c>
      <c r="B86" s="24" t="s">
        <v>440</v>
      </c>
      <c r="C86" s="24" t="s">
        <v>208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25">
        <v>45753</v>
      </c>
      <c r="O86" s="24" t="s">
        <v>27</v>
      </c>
      <c r="P86" s="24" t="s">
        <v>28</v>
      </c>
      <c r="Q86" s="24" t="s">
        <v>610</v>
      </c>
      <c r="R86" s="25">
        <v>4</v>
      </c>
      <c r="S86" s="25">
        <v>45788</v>
      </c>
      <c r="T86" s="17"/>
      <c r="U86" s="17"/>
    </row>
    <row r="87" spans="1:21" ht="15.75" customHeight="1" thickBot="1">
      <c r="A87" s="24" t="s">
        <v>19</v>
      </c>
      <c r="B87" s="24" t="s">
        <v>20</v>
      </c>
      <c r="C87" s="24" t="s">
        <v>142</v>
      </c>
      <c r="D87" s="24" t="s">
        <v>22</v>
      </c>
      <c r="E87" s="25">
        <v>45753</v>
      </c>
      <c r="F87" s="24" t="s">
        <v>23</v>
      </c>
      <c r="G87" s="25">
        <v>45802</v>
      </c>
      <c r="H87" s="24" t="s">
        <v>24</v>
      </c>
      <c r="I87" s="25">
        <v>45851</v>
      </c>
      <c r="J87" s="24" t="s">
        <v>125</v>
      </c>
      <c r="K87" s="25">
        <v>45893</v>
      </c>
      <c r="L87" s="24" t="s">
        <v>73</v>
      </c>
      <c r="M87" s="25">
        <v>45935</v>
      </c>
      <c r="N87" s="25">
        <v>45753</v>
      </c>
      <c r="O87" s="24" t="s">
        <v>27</v>
      </c>
      <c r="P87" s="24" t="s">
        <v>28</v>
      </c>
      <c r="Q87" s="24" t="s">
        <v>473</v>
      </c>
      <c r="R87" s="25">
        <v>29</v>
      </c>
      <c r="S87" s="25">
        <v>45970</v>
      </c>
      <c r="T87" s="17"/>
      <c r="U87" s="17"/>
    </row>
    <row r="88" spans="1:21" ht="15.75" customHeight="1" thickBot="1">
      <c r="A88" s="24" t="s">
        <v>22</v>
      </c>
      <c r="B88" s="24" t="s">
        <v>278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25">
        <v>45753</v>
      </c>
      <c r="O88" s="24" t="s">
        <v>27</v>
      </c>
      <c r="P88" s="24" t="s">
        <v>28</v>
      </c>
      <c r="Q88" s="24" t="s">
        <v>429</v>
      </c>
      <c r="R88" s="25">
        <v>5</v>
      </c>
      <c r="S88" s="25">
        <v>45788</v>
      </c>
      <c r="T88" s="17"/>
      <c r="U88" s="17"/>
    </row>
    <row r="89" spans="1:21" ht="15.75" customHeight="1" thickBot="1">
      <c r="A89" s="24" t="s">
        <v>121</v>
      </c>
      <c r="B89" s="24" t="s">
        <v>146</v>
      </c>
      <c r="C89" s="24" t="s">
        <v>225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25">
        <v>45756</v>
      </c>
      <c r="O89" s="24" t="s">
        <v>312</v>
      </c>
      <c r="P89" s="24" t="s">
        <v>88</v>
      </c>
      <c r="Q89" s="24" t="s">
        <v>268</v>
      </c>
      <c r="R89" s="25">
        <v>5</v>
      </c>
      <c r="S89" s="25">
        <v>45775</v>
      </c>
      <c r="T89" s="17"/>
      <c r="U89" s="26" t="s">
        <v>765</v>
      </c>
    </row>
    <row r="90" spans="1:21" ht="15.75" customHeight="1" thickBot="1">
      <c r="A90" s="24" t="s">
        <v>334</v>
      </c>
      <c r="B90" s="24" t="s">
        <v>335</v>
      </c>
      <c r="C90" s="24" t="s">
        <v>225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25">
        <v>45757</v>
      </c>
      <c r="O90" s="24" t="s">
        <v>87</v>
      </c>
      <c r="P90" s="24" t="s">
        <v>88</v>
      </c>
      <c r="Q90" s="24" t="s">
        <v>747</v>
      </c>
      <c r="R90" s="25">
        <v>5</v>
      </c>
      <c r="S90" s="25">
        <v>45783</v>
      </c>
      <c r="T90" s="17"/>
      <c r="U90" s="17"/>
    </row>
    <row r="91" spans="1:21" ht="15.75" customHeight="1" thickBot="1">
      <c r="A91" s="24" t="s">
        <v>63</v>
      </c>
      <c r="B91" s="24" t="s">
        <v>166</v>
      </c>
      <c r="C91" s="24" t="s">
        <v>453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25">
        <v>45757</v>
      </c>
      <c r="O91" s="24" t="s">
        <v>87</v>
      </c>
      <c r="P91" s="24" t="s">
        <v>88</v>
      </c>
      <c r="Q91" s="24" t="s">
        <v>168</v>
      </c>
      <c r="R91" s="25">
        <v>5</v>
      </c>
      <c r="S91" s="25">
        <v>45776</v>
      </c>
      <c r="T91" s="17"/>
      <c r="U91" s="17"/>
    </row>
    <row r="92" spans="1:21" ht="15.75" customHeight="1" thickBot="1">
      <c r="A92" s="24" t="s">
        <v>111</v>
      </c>
      <c r="B92" s="24" t="s">
        <v>112</v>
      </c>
      <c r="C92" s="24" t="s">
        <v>208</v>
      </c>
      <c r="D92" s="24" t="s">
        <v>94</v>
      </c>
      <c r="E92" s="25">
        <v>45757</v>
      </c>
      <c r="F92" s="24" t="s">
        <v>95</v>
      </c>
      <c r="G92" s="25">
        <v>45783</v>
      </c>
      <c r="H92" s="24" t="s">
        <v>96</v>
      </c>
      <c r="I92" s="25">
        <v>45799</v>
      </c>
      <c r="J92" s="17"/>
      <c r="K92" s="17"/>
      <c r="L92" s="17"/>
      <c r="M92" s="17"/>
      <c r="N92" s="25">
        <v>45757</v>
      </c>
      <c r="O92" s="24" t="s">
        <v>87</v>
      </c>
      <c r="P92" s="24" t="s">
        <v>88</v>
      </c>
      <c r="Q92" s="24" t="s">
        <v>731</v>
      </c>
      <c r="R92" s="25">
        <v>14</v>
      </c>
      <c r="S92" s="25">
        <v>45811</v>
      </c>
      <c r="T92" s="17"/>
      <c r="U92" s="17"/>
    </row>
    <row r="93" spans="1:21" ht="15.75" customHeight="1" thickBot="1">
      <c r="A93" s="24" t="s">
        <v>94</v>
      </c>
      <c r="B93" s="24" t="s">
        <v>426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25">
        <v>45757</v>
      </c>
      <c r="O93" s="24" t="s">
        <v>87</v>
      </c>
      <c r="P93" s="24" t="s">
        <v>88</v>
      </c>
      <c r="Q93" s="24" t="s">
        <v>707</v>
      </c>
      <c r="R93" s="25">
        <v>4</v>
      </c>
      <c r="S93" s="25">
        <v>45771</v>
      </c>
      <c r="T93" s="17"/>
      <c r="U93" s="17"/>
    </row>
    <row r="94" spans="1:21" ht="15.75" customHeight="1" thickBot="1">
      <c r="A94" s="24" t="s">
        <v>45</v>
      </c>
      <c r="B94" s="24" t="s">
        <v>180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25">
        <v>45757</v>
      </c>
      <c r="O94" s="24" t="s">
        <v>87</v>
      </c>
      <c r="P94" s="24" t="s">
        <v>88</v>
      </c>
      <c r="Q94" s="24" t="s">
        <v>476</v>
      </c>
      <c r="R94" s="25">
        <v>5</v>
      </c>
      <c r="S94" s="25">
        <v>45776</v>
      </c>
      <c r="T94" s="17"/>
      <c r="U94" s="17"/>
    </row>
    <row r="95" spans="1:21" ht="15.75" customHeight="1" thickBot="1">
      <c r="A95" s="24" t="s">
        <v>103</v>
      </c>
      <c r="B95" s="24" t="s">
        <v>104</v>
      </c>
      <c r="C95" s="24" t="s">
        <v>139</v>
      </c>
      <c r="D95" s="24" t="s">
        <v>23</v>
      </c>
      <c r="E95" s="25">
        <v>45759</v>
      </c>
      <c r="F95" s="24" t="s">
        <v>24</v>
      </c>
      <c r="G95" s="25">
        <v>45808</v>
      </c>
      <c r="H95" s="24" t="s">
        <v>125</v>
      </c>
      <c r="I95" s="25">
        <v>45857</v>
      </c>
      <c r="J95" s="17"/>
      <c r="K95" s="17"/>
      <c r="L95" s="17"/>
      <c r="M95" s="17"/>
      <c r="N95" s="25">
        <v>45759</v>
      </c>
      <c r="O95" s="24" t="s">
        <v>67</v>
      </c>
      <c r="P95" s="24" t="s">
        <v>59</v>
      </c>
      <c r="Q95" s="17"/>
      <c r="R95" s="25">
        <v>17</v>
      </c>
      <c r="S95" s="25">
        <v>45883</v>
      </c>
      <c r="T95" s="17"/>
      <c r="U95" s="17"/>
    </row>
    <row r="96" spans="1:21" ht="15.75" customHeight="1" thickBot="1">
      <c r="A96" s="24" t="s">
        <v>23</v>
      </c>
      <c r="B96" s="24" t="s">
        <v>184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25">
        <v>45759</v>
      </c>
      <c r="O96" s="24" t="s">
        <v>67</v>
      </c>
      <c r="P96" s="24" t="s">
        <v>59</v>
      </c>
      <c r="Q96" s="17"/>
      <c r="R96" s="25">
        <v>5</v>
      </c>
      <c r="S96" s="25">
        <v>45794</v>
      </c>
      <c r="T96" s="17"/>
      <c r="U96" s="17"/>
    </row>
    <row r="97" spans="1:21" ht="15.75" customHeight="1" thickBot="1">
      <c r="A97" s="24" t="s">
        <v>343</v>
      </c>
      <c r="B97" s="24" t="s">
        <v>469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25">
        <v>45759</v>
      </c>
      <c r="O97" s="24" t="s">
        <v>67</v>
      </c>
      <c r="P97" s="24" t="s">
        <v>59</v>
      </c>
      <c r="Q97" s="24" t="s">
        <v>470</v>
      </c>
      <c r="R97" s="25">
        <v>5</v>
      </c>
      <c r="S97" s="25">
        <v>45829</v>
      </c>
      <c r="T97" s="17"/>
      <c r="U97" s="17"/>
    </row>
    <row r="98" spans="1:21" ht="15.75" customHeight="1" thickBot="1">
      <c r="A98" s="24" t="s">
        <v>24</v>
      </c>
      <c r="B98" s="24" t="s">
        <v>149</v>
      </c>
      <c r="C98" s="24" t="s">
        <v>477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25">
        <v>45759</v>
      </c>
      <c r="O98" s="24" t="s">
        <v>67</v>
      </c>
      <c r="P98" s="24" t="s">
        <v>59</v>
      </c>
      <c r="Q98" s="24" t="s">
        <v>288</v>
      </c>
      <c r="R98" s="25">
        <v>5</v>
      </c>
      <c r="S98" s="25">
        <v>45794</v>
      </c>
      <c r="T98" s="17"/>
      <c r="U98" s="17"/>
    </row>
    <row r="99" spans="1:21" ht="15.75" customHeight="1" thickBot="1">
      <c r="A99" s="24" t="s">
        <v>73</v>
      </c>
      <c r="B99" s="24" t="s">
        <v>390</v>
      </c>
      <c r="C99" s="24" t="s">
        <v>39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25">
        <v>45760</v>
      </c>
      <c r="O99" s="24" t="s">
        <v>27</v>
      </c>
      <c r="P99" s="24" t="s">
        <v>28</v>
      </c>
      <c r="Q99" s="24" t="s">
        <v>391</v>
      </c>
      <c r="R99" s="25">
        <v>5</v>
      </c>
      <c r="S99" s="25">
        <v>45795</v>
      </c>
      <c r="T99" s="17"/>
      <c r="U99" s="17"/>
    </row>
    <row r="100" spans="1:21" ht="15.75" customHeight="1" thickBot="1">
      <c r="A100" s="24" t="s">
        <v>45</v>
      </c>
      <c r="B100" s="24" t="s">
        <v>180</v>
      </c>
      <c r="C100" s="24" t="s">
        <v>454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25">
        <v>45760</v>
      </c>
      <c r="O100" s="24" t="s">
        <v>27</v>
      </c>
      <c r="P100" s="24" t="s">
        <v>28</v>
      </c>
      <c r="Q100" s="24" t="s">
        <v>338</v>
      </c>
      <c r="R100" s="25">
        <v>5</v>
      </c>
      <c r="S100" s="25">
        <v>45802</v>
      </c>
      <c r="T100" s="17"/>
      <c r="U100" s="17"/>
    </row>
    <row r="101" spans="1:21" ht="15.75" customHeight="1" thickBot="1">
      <c r="A101" s="24" t="s">
        <v>54</v>
      </c>
      <c r="B101" s="24" t="s">
        <v>200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25">
        <v>45764</v>
      </c>
      <c r="O101" s="24" t="s">
        <v>114</v>
      </c>
      <c r="P101" s="24" t="s">
        <v>88</v>
      </c>
      <c r="Q101" s="24" t="s">
        <v>351</v>
      </c>
      <c r="R101" s="25">
        <v>4</v>
      </c>
      <c r="S101" s="25">
        <v>45792</v>
      </c>
      <c r="T101" s="17"/>
      <c r="U101" s="17"/>
    </row>
    <row r="102" spans="1:21" ht="15.75" customHeight="1" thickBot="1">
      <c r="A102" s="24" t="s">
        <v>394</v>
      </c>
      <c r="B102" s="24" t="s">
        <v>395</v>
      </c>
      <c r="C102" s="24" t="s">
        <v>188</v>
      </c>
      <c r="D102" s="24" t="s">
        <v>396</v>
      </c>
      <c r="E102" s="25">
        <v>45766</v>
      </c>
      <c r="F102" s="24" t="s">
        <v>206</v>
      </c>
      <c r="G102" s="25">
        <v>45808</v>
      </c>
      <c r="H102" s="24" t="s">
        <v>291</v>
      </c>
      <c r="I102" s="25">
        <v>45864</v>
      </c>
      <c r="J102" s="17"/>
      <c r="K102" s="17"/>
      <c r="L102" s="17"/>
      <c r="M102" s="17"/>
      <c r="N102" s="25">
        <v>45766</v>
      </c>
      <c r="O102" s="24" t="s">
        <v>67</v>
      </c>
      <c r="P102" s="24" t="s">
        <v>59</v>
      </c>
      <c r="Q102" s="17"/>
      <c r="R102" s="25">
        <v>17</v>
      </c>
      <c r="S102" s="25">
        <v>45899</v>
      </c>
      <c r="T102" s="17"/>
      <c r="U102" s="17"/>
    </row>
    <row r="103" spans="1:21" ht="15.75" customHeight="1" thickBot="1">
      <c r="A103" s="24" t="s">
        <v>396</v>
      </c>
      <c r="B103" s="24" t="s">
        <v>397</v>
      </c>
      <c r="C103" s="24" t="s">
        <v>188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25">
        <v>45766</v>
      </c>
      <c r="O103" s="24" t="s">
        <v>67</v>
      </c>
      <c r="P103" s="24" t="s">
        <v>59</v>
      </c>
      <c r="Q103" s="17"/>
      <c r="R103" s="25">
        <v>5</v>
      </c>
      <c r="S103" s="25">
        <v>45801</v>
      </c>
      <c r="T103" s="17"/>
      <c r="U103" s="17"/>
    </row>
    <row r="104" spans="1:21" ht="15.75" customHeight="1" thickBot="1">
      <c r="A104" s="24" t="s">
        <v>60</v>
      </c>
      <c r="B104" s="24" t="s">
        <v>61</v>
      </c>
      <c r="C104" s="24" t="s">
        <v>260</v>
      </c>
      <c r="D104" s="24" t="s">
        <v>62</v>
      </c>
      <c r="E104" s="25">
        <v>45767</v>
      </c>
      <c r="F104" s="24" t="s">
        <v>63</v>
      </c>
      <c r="G104" s="25">
        <v>45816</v>
      </c>
      <c r="H104" s="24" t="s">
        <v>64</v>
      </c>
      <c r="I104" s="25">
        <v>45858</v>
      </c>
      <c r="J104" s="24" t="s">
        <v>65</v>
      </c>
      <c r="K104" s="25">
        <v>45900</v>
      </c>
      <c r="L104" s="17"/>
      <c r="M104" s="17"/>
      <c r="N104" s="25">
        <v>45767</v>
      </c>
      <c r="O104" s="24" t="s">
        <v>27</v>
      </c>
      <c r="P104" s="24" t="s">
        <v>28</v>
      </c>
      <c r="Q104" s="17"/>
      <c r="R104" s="25">
        <v>22</v>
      </c>
      <c r="S104" s="25">
        <v>45935</v>
      </c>
      <c r="T104" s="17"/>
      <c r="U104" s="17"/>
    </row>
    <row r="105" spans="1:21" ht="15.75" customHeight="1" thickBot="1">
      <c r="A105" s="24" t="s">
        <v>152</v>
      </c>
      <c r="B105" s="24" t="s">
        <v>153</v>
      </c>
      <c r="C105" s="24" t="s">
        <v>374</v>
      </c>
      <c r="D105" s="24" t="s">
        <v>62</v>
      </c>
      <c r="E105" s="25">
        <v>45767</v>
      </c>
      <c r="F105" s="24" t="s">
        <v>63</v>
      </c>
      <c r="G105" s="25">
        <v>45816</v>
      </c>
      <c r="H105" s="24" t="s">
        <v>64</v>
      </c>
      <c r="I105" s="25">
        <v>45858</v>
      </c>
      <c r="J105" s="17"/>
      <c r="K105" s="17"/>
      <c r="L105" s="17"/>
      <c r="M105" s="17"/>
      <c r="N105" s="25">
        <v>45767</v>
      </c>
      <c r="O105" s="24" t="s">
        <v>27</v>
      </c>
      <c r="P105" s="24" t="s">
        <v>28</v>
      </c>
      <c r="Q105" s="17"/>
      <c r="R105" s="25">
        <v>16</v>
      </c>
      <c r="S105" s="25">
        <v>45893</v>
      </c>
      <c r="T105" s="17"/>
      <c r="U105" s="17"/>
    </row>
    <row r="106" spans="1:21" ht="15.75" customHeight="1" thickBot="1">
      <c r="A106" s="24" t="s">
        <v>62</v>
      </c>
      <c r="B106" s="24" t="s">
        <v>156</v>
      </c>
      <c r="C106" s="24" t="s">
        <v>453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25">
        <v>45767</v>
      </c>
      <c r="O106" s="24" t="s">
        <v>27</v>
      </c>
      <c r="P106" s="24" t="s">
        <v>28</v>
      </c>
      <c r="Q106" s="17"/>
      <c r="R106" s="25">
        <v>4</v>
      </c>
      <c r="S106" s="25">
        <v>45802</v>
      </c>
      <c r="T106" s="17"/>
      <c r="U106" s="17"/>
    </row>
    <row r="107" spans="1:21" ht="15.75" customHeight="1" thickBot="1">
      <c r="A107" s="24" t="s">
        <v>726</v>
      </c>
      <c r="B107" s="24" t="s">
        <v>244</v>
      </c>
      <c r="C107" s="24" t="s">
        <v>58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25">
        <v>45774</v>
      </c>
      <c r="O107" s="24" t="s">
        <v>27</v>
      </c>
      <c r="P107" s="24" t="s">
        <v>28</v>
      </c>
      <c r="Q107" s="24" t="s">
        <v>378</v>
      </c>
      <c r="R107" s="25">
        <v>5</v>
      </c>
      <c r="S107" s="25">
        <v>45809</v>
      </c>
      <c r="T107" s="17"/>
      <c r="U107" s="17"/>
    </row>
    <row r="108" spans="1:21" ht="15.75" customHeight="1" thickBot="1">
      <c r="A108" s="24" t="s">
        <v>127</v>
      </c>
      <c r="B108" s="24" t="s">
        <v>128</v>
      </c>
      <c r="C108" s="24" t="s">
        <v>167</v>
      </c>
      <c r="D108" s="24" t="s">
        <v>24</v>
      </c>
      <c r="E108" s="25">
        <v>45767</v>
      </c>
      <c r="F108" s="24" t="s">
        <v>130</v>
      </c>
      <c r="G108" s="25">
        <v>45809</v>
      </c>
      <c r="H108" s="17"/>
      <c r="I108" s="17"/>
      <c r="J108" s="17"/>
      <c r="K108" s="17"/>
      <c r="L108" s="17"/>
      <c r="M108" s="17"/>
      <c r="N108" s="25">
        <v>45767</v>
      </c>
      <c r="O108" s="24" t="s">
        <v>27</v>
      </c>
      <c r="P108" s="24" t="s">
        <v>28</v>
      </c>
      <c r="Q108" s="17"/>
      <c r="R108" s="25">
        <v>11</v>
      </c>
      <c r="S108" s="25">
        <v>45844</v>
      </c>
      <c r="T108" s="17"/>
      <c r="U108" s="17"/>
    </row>
    <row r="109" spans="1:21" ht="15.75" customHeight="1" thickBot="1">
      <c r="A109" s="24" t="s">
        <v>24</v>
      </c>
      <c r="B109" s="24" t="s">
        <v>149</v>
      </c>
      <c r="C109" s="24" t="s">
        <v>478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25">
        <v>45767</v>
      </c>
      <c r="O109" s="24" t="s">
        <v>27</v>
      </c>
      <c r="P109" s="24" t="s">
        <v>28</v>
      </c>
      <c r="Q109" s="24" t="s">
        <v>346</v>
      </c>
      <c r="R109" s="25">
        <v>5</v>
      </c>
      <c r="S109" s="25">
        <v>45802</v>
      </c>
      <c r="T109" s="17"/>
      <c r="U109" s="17"/>
    </row>
    <row r="110" spans="1:21" ht="15.75" customHeight="1" thickBot="1">
      <c r="A110" s="24" t="s">
        <v>37</v>
      </c>
      <c r="B110" s="24" t="s">
        <v>190</v>
      </c>
      <c r="C110" s="24" t="s">
        <v>233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25">
        <v>45769</v>
      </c>
      <c r="O110" s="24" t="s">
        <v>87</v>
      </c>
      <c r="P110" s="24" t="s">
        <v>88</v>
      </c>
      <c r="Q110" s="24" t="s">
        <v>317</v>
      </c>
      <c r="R110" s="25">
        <v>4</v>
      </c>
      <c r="S110" s="25">
        <v>45785</v>
      </c>
      <c r="T110" s="17"/>
      <c r="U110" s="17"/>
    </row>
    <row r="111" spans="1:21" ht="15.75" customHeight="1" thickBot="1">
      <c r="A111" s="24" t="s">
        <v>49</v>
      </c>
      <c r="B111" s="24" t="s">
        <v>50</v>
      </c>
      <c r="C111" s="24" t="s">
        <v>242</v>
      </c>
      <c r="D111" s="24" t="s">
        <v>52</v>
      </c>
      <c r="E111" s="25">
        <v>45771</v>
      </c>
      <c r="F111" s="24" t="s">
        <v>53</v>
      </c>
      <c r="G111" s="25">
        <v>45799</v>
      </c>
      <c r="H111" s="24" t="s">
        <v>54</v>
      </c>
      <c r="I111" s="25">
        <v>45827</v>
      </c>
      <c r="J111" s="24" t="s">
        <v>55</v>
      </c>
      <c r="K111" s="25">
        <v>45846</v>
      </c>
      <c r="L111" s="24" t="s">
        <v>56</v>
      </c>
      <c r="M111" s="25">
        <v>45862</v>
      </c>
      <c r="N111" s="25">
        <v>45771</v>
      </c>
      <c r="O111" s="24" t="s">
        <v>87</v>
      </c>
      <c r="P111" s="24" t="s">
        <v>88</v>
      </c>
      <c r="Q111" s="24" t="s">
        <v>748</v>
      </c>
      <c r="R111" s="25">
        <v>25</v>
      </c>
      <c r="S111" s="25">
        <v>45883</v>
      </c>
      <c r="T111" s="17"/>
      <c r="U111" s="17"/>
    </row>
    <row r="112" spans="1:21" ht="15.75" customHeight="1" thickBot="1">
      <c r="A112" s="24" t="s">
        <v>83</v>
      </c>
      <c r="B112" s="24" t="s">
        <v>84</v>
      </c>
      <c r="C112" s="24" t="s">
        <v>242</v>
      </c>
      <c r="D112" s="24" t="s">
        <v>52</v>
      </c>
      <c r="E112" s="25">
        <v>45771</v>
      </c>
      <c r="F112" s="24" t="s">
        <v>71</v>
      </c>
      <c r="G112" s="25">
        <v>45799</v>
      </c>
      <c r="H112" s="24" t="s">
        <v>24</v>
      </c>
      <c r="I112" s="25">
        <v>45823</v>
      </c>
      <c r="J112" s="17"/>
      <c r="K112" s="17"/>
      <c r="L112" s="17"/>
      <c r="M112" s="17"/>
      <c r="N112" s="25">
        <v>45771</v>
      </c>
      <c r="O112" s="24" t="s">
        <v>87</v>
      </c>
      <c r="P112" s="24" t="s">
        <v>88</v>
      </c>
      <c r="Q112" s="24" t="s">
        <v>749</v>
      </c>
      <c r="R112" s="25">
        <v>16</v>
      </c>
      <c r="S112" s="25">
        <v>45851</v>
      </c>
      <c r="T112" s="17"/>
      <c r="U112" s="17"/>
    </row>
    <row r="113" spans="1:21" ht="15.75" customHeight="1" thickBot="1">
      <c r="A113" s="24" t="s">
        <v>52</v>
      </c>
      <c r="B113" s="24" t="s">
        <v>276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25">
        <v>45771</v>
      </c>
      <c r="O113" s="24" t="s">
        <v>87</v>
      </c>
      <c r="P113" s="24" t="s">
        <v>88</v>
      </c>
      <c r="Q113" s="24" t="s">
        <v>742</v>
      </c>
      <c r="R113" s="25">
        <v>4</v>
      </c>
      <c r="S113" s="25">
        <v>45790</v>
      </c>
      <c r="T113" s="17"/>
      <c r="U113" s="17"/>
    </row>
    <row r="114" spans="1:21" ht="15.75" customHeight="1" thickBot="1">
      <c r="A114" s="24" t="s">
        <v>175</v>
      </c>
      <c r="B114" s="24" t="s">
        <v>301</v>
      </c>
      <c r="C114" s="24" t="s">
        <v>133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25">
        <v>45771</v>
      </c>
      <c r="O114" s="24" t="s">
        <v>87</v>
      </c>
      <c r="P114" s="24" t="s">
        <v>88</v>
      </c>
      <c r="Q114" s="24" t="s">
        <v>302</v>
      </c>
      <c r="R114" s="25">
        <v>5</v>
      </c>
      <c r="S114" s="25">
        <v>45790</v>
      </c>
      <c r="T114" s="24" t="s">
        <v>766</v>
      </c>
      <c r="U114" s="26" t="s">
        <v>767</v>
      </c>
    </row>
    <row r="115" spans="1:21" ht="15.75" customHeight="1" thickBot="1">
      <c r="A115" s="24" t="s">
        <v>24</v>
      </c>
      <c r="B115" s="24" t="s">
        <v>149</v>
      </c>
      <c r="C115" s="24" t="s">
        <v>480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25">
        <v>45771</v>
      </c>
      <c r="O115" s="24" t="s">
        <v>87</v>
      </c>
      <c r="P115" s="24" t="s">
        <v>88</v>
      </c>
      <c r="Q115" s="24" t="s">
        <v>286</v>
      </c>
      <c r="R115" s="25">
        <v>5</v>
      </c>
      <c r="S115" s="25">
        <v>45790</v>
      </c>
      <c r="T115" s="17"/>
      <c r="U115" s="17"/>
    </row>
    <row r="116" spans="1:21" ht="15.75" customHeight="1" thickBot="1">
      <c r="A116" s="24" t="s">
        <v>413</v>
      </c>
      <c r="B116" s="24" t="s">
        <v>414</v>
      </c>
      <c r="C116" s="24" t="s">
        <v>233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25">
        <v>45773</v>
      </c>
      <c r="O116" s="24" t="s">
        <v>67</v>
      </c>
      <c r="P116" s="24" t="s">
        <v>59</v>
      </c>
      <c r="Q116" s="17"/>
      <c r="R116" s="25">
        <v>5</v>
      </c>
      <c r="S116" s="25">
        <v>45808</v>
      </c>
      <c r="T116" s="17"/>
      <c r="U116" s="17"/>
    </row>
    <row r="117" spans="1:21" ht="15.75" customHeight="1" thickBot="1">
      <c r="A117" s="24" t="s">
        <v>130</v>
      </c>
      <c r="B117" s="24" t="s">
        <v>262</v>
      </c>
      <c r="C117" s="24" t="s">
        <v>457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25">
        <v>45773</v>
      </c>
      <c r="O117" s="24" t="s">
        <v>67</v>
      </c>
      <c r="P117" s="24" t="s">
        <v>59</v>
      </c>
      <c r="Q117" s="24" t="s">
        <v>264</v>
      </c>
      <c r="R117" s="25">
        <v>5</v>
      </c>
      <c r="S117" s="25">
        <v>45808</v>
      </c>
      <c r="T117" s="17"/>
      <c r="U117" s="17"/>
    </row>
    <row r="118" spans="1:21" ht="15.75" customHeight="1" thickBot="1">
      <c r="A118" s="24" t="s">
        <v>210</v>
      </c>
      <c r="B118" s="24" t="s">
        <v>211</v>
      </c>
      <c r="C118" s="24" t="s">
        <v>260</v>
      </c>
      <c r="D118" s="24" t="s">
        <v>212</v>
      </c>
      <c r="E118" s="25">
        <v>45773</v>
      </c>
      <c r="F118" s="24" t="s">
        <v>213</v>
      </c>
      <c r="G118" s="25">
        <v>45829</v>
      </c>
      <c r="H118" s="24" t="s">
        <v>35</v>
      </c>
      <c r="I118" s="25">
        <v>45871</v>
      </c>
      <c r="J118" s="24" t="s">
        <v>36</v>
      </c>
      <c r="K118" s="25">
        <v>45920</v>
      </c>
      <c r="L118" s="24" t="s">
        <v>37</v>
      </c>
      <c r="M118" s="25">
        <v>45969</v>
      </c>
      <c r="N118" s="25">
        <v>45773</v>
      </c>
      <c r="O118" s="24" t="s">
        <v>67</v>
      </c>
      <c r="P118" s="24" t="s">
        <v>59</v>
      </c>
      <c r="Q118" s="24" t="s">
        <v>449</v>
      </c>
      <c r="R118" s="25">
        <v>28</v>
      </c>
      <c r="S118" s="25">
        <v>46004</v>
      </c>
      <c r="T118" s="17"/>
      <c r="U118" s="17"/>
    </row>
    <row r="119" spans="1:21" ht="15.75" customHeight="1" thickBot="1">
      <c r="A119" s="24" t="s">
        <v>215</v>
      </c>
      <c r="B119" s="24" t="s">
        <v>216</v>
      </c>
      <c r="C119" s="24" t="s">
        <v>331</v>
      </c>
      <c r="D119" s="24" t="s">
        <v>212</v>
      </c>
      <c r="E119" s="25">
        <v>45773</v>
      </c>
      <c r="F119" s="24" t="s">
        <v>213</v>
      </c>
      <c r="G119" s="25">
        <v>45829</v>
      </c>
      <c r="H119" s="24" t="s">
        <v>35</v>
      </c>
      <c r="I119" s="25">
        <v>45871</v>
      </c>
      <c r="J119" s="17"/>
      <c r="K119" s="17"/>
      <c r="L119" s="17"/>
      <c r="M119" s="17"/>
      <c r="N119" s="25">
        <v>45773</v>
      </c>
      <c r="O119" s="24" t="s">
        <v>67</v>
      </c>
      <c r="P119" s="24" t="s">
        <v>59</v>
      </c>
      <c r="Q119" s="17"/>
      <c r="R119" s="25">
        <v>16</v>
      </c>
      <c r="S119" s="25">
        <v>45913</v>
      </c>
      <c r="T119" s="17"/>
      <c r="U119" s="17"/>
    </row>
    <row r="120" spans="1:21" ht="15.75" customHeight="1" thickBot="1">
      <c r="A120" s="24" t="s">
        <v>218</v>
      </c>
      <c r="B120" s="24" t="s">
        <v>219</v>
      </c>
      <c r="C120" s="24" t="s">
        <v>39</v>
      </c>
      <c r="D120" s="24" t="s">
        <v>212</v>
      </c>
      <c r="E120" s="25">
        <v>45773</v>
      </c>
      <c r="F120" s="24" t="s">
        <v>213</v>
      </c>
      <c r="G120" s="25">
        <v>45829</v>
      </c>
      <c r="H120" s="17"/>
      <c r="I120" s="17"/>
      <c r="J120" s="17"/>
      <c r="K120" s="17"/>
      <c r="L120" s="17"/>
      <c r="M120" s="17"/>
      <c r="N120" s="25">
        <v>45773</v>
      </c>
      <c r="O120" s="24" t="s">
        <v>67</v>
      </c>
      <c r="P120" s="24" t="s">
        <v>59</v>
      </c>
      <c r="Q120" s="17"/>
      <c r="R120" s="25">
        <v>11</v>
      </c>
      <c r="S120" s="25">
        <v>45864</v>
      </c>
      <c r="T120" s="17"/>
      <c r="U120" s="17"/>
    </row>
    <row r="121" spans="1:21" ht="15.75" customHeight="1" thickBot="1">
      <c r="A121" s="24" t="s">
        <v>212</v>
      </c>
      <c r="B121" s="24" t="s">
        <v>221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25">
        <v>45773</v>
      </c>
      <c r="O121" s="24" t="s">
        <v>67</v>
      </c>
      <c r="P121" s="24" t="s">
        <v>59</v>
      </c>
      <c r="Q121" s="24" t="s">
        <v>450</v>
      </c>
      <c r="R121" s="25">
        <v>5</v>
      </c>
      <c r="S121" s="25">
        <v>45808</v>
      </c>
      <c r="T121" s="17"/>
      <c r="U121" s="17"/>
    </row>
    <row r="122" spans="1:21" ht="15.75" customHeight="1" thickBot="1">
      <c r="A122" s="24" t="s">
        <v>249</v>
      </c>
      <c r="B122" s="24" t="s">
        <v>363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25">
        <v>45774</v>
      </c>
      <c r="O122" s="24" t="s">
        <v>27</v>
      </c>
      <c r="P122" s="24" t="s">
        <v>28</v>
      </c>
      <c r="Q122" s="24" t="s">
        <v>550</v>
      </c>
      <c r="R122" s="25">
        <v>5</v>
      </c>
      <c r="S122" s="25">
        <v>45816</v>
      </c>
      <c r="T122" s="17"/>
      <c r="U122" s="17"/>
    </row>
    <row r="123" spans="1:21" ht="15.75" customHeight="1" thickBot="1">
      <c r="A123" s="24" t="s">
        <v>159</v>
      </c>
      <c r="B123" s="24" t="s">
        <v>160</v>
      </c>
      <c r="C123" s="24" t="s">
        <v>188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25">
        <v>45774</v>
      </c>
      <c r="O123" s="24" t="s">
        <v>27</v>
      </c>
      <c r="P123" s="24" t="s">
        <v>161</v>
      </c>
      <c r="Q123" s="24" t="s">
        <v>162</v>
      </c>
      <c r="R123" s="25">
        <v>4</v>
      </c>
      <c r="S123" s="25">
        <v>45802</v>
      </c>
      <c r="T123" s="17"/>
      <c r="U123" s="17"/>
    </row>
    <row r="124" spans="1:21" ht="15.75" customHeight="1" thickBot="1">
      <c r="A124" s="24" t="s">
        <v>347</v>
      </c>
      <c r="B124" s="24" t="s">
        <v>348</v>
      </c>
      <c r="C124" s="24" t="s">
        <v>464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25">
        <v>45780</v>
      </c>
      <c r="O124" s="24" t="s">
        <v>67</v>
      </c>
      <c r="P124" s="24" t="s">
        <v>350</v>
      </c>
      <c r="Q124" s="24" t="s">
        <v>230</v>
      </c>
      <c r="R124" s="25">
        <v>4</v>
      </c>
      <c r="S124" s="25">
        <v>45808</v>
      </c>
      <c r="T124" s="17"/>
      <c r="U124" s="26" t="s">
        <v>764</v>
      </c>
    </row>
    <row r="125" spans="1:21" ht="15.75" customHeight="1" thickBot="1">
      <c r="A125" s="24" t="s">
        <v>291</v>
      </c>
      <c r="B125" s="24" t="s">
        <v>328</v>
      </c>
      <c r="C125" s="24" t="s">
        <v>457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25">
        <v>45788</v>
      </c>
      <c r="O125" s="24" t="s">
        <v>27</v>
      </c>
      <c r="P125" s="24" t="s">
        <v>28</v>
      </c>
      <c r="Q125" s="24" t="s">
        <v>329</v>
      </c>
      <c r="R125" s="25">
        <v>5</v>
      </c>
      <c r="S125" s="25">
        <v>45823</v>
      </c>
      <c r="T125" s="24" t="s">
        <v>757</v>
      </c>
      <c r="U125" s="26" t="s">
        <v>758</v>
      </c>
    </row>
    <row r="126" spans="1:21" ht="15.75" customHeight="1" thickBot="1">
      <c r="A126" s="24" t="s">
        <v>117</v>
      </c>
      <c r="B126" s="24" t="s">
        <v>118</v>
      </c>
      <c r="C126" s="24" t="s">
        <v>21</v>
      </c>
      <c r="D126" s="24" t="s">
        <v>71</v>
      </c>
      <c r="E126" s="25">
        <v>45781</v>
      </c>
      <c r="F126" s="24" t="s">
        <v>120</v>
      </c>
      <c r="G126" s="25">
        <v>45830</v>
      </c>
      <c r="H126" s="24" t="s">
        <v>121</v>
      </c>
      <c r="I126" s="25">
        <v>45872</v>
      </c>
      <c r="J126" s="17"/>
      <c r="K126" s="17"/>
      <c r="L126" s="17"/>
      <c r="M126" s="17"/>
      <c r="N126" s="25">
        <v>45781</v>
      </c>
      <c r="O126" s="24" t="s">
        <v>27</v>
      </c>
      <c r="P126" s="24" t="s">
        <v>28</v>
      </c>
      <c r="Q126" s="24" t="s">
        <v>750</v>
      </c>
      <c r="R126" s="25">
        <v>17</v>
      </c>
      <c r="S126" s="25">
        <v>45816</v>
      </c>
      <c r="T126" s="17"/>
      <c r="U126" s="17"/>
    </row>
    <row r="127" spans="1:21" ht="15.75" customHeight="1" thickBot="1">
      <c r="A127" s="24" t="s">
        <v>122</v>
      </c>
      <c r="B127" s="24" t="s">
        <v>123</v>
      </c>
      <c r="C127" s="24" t="s">
        <v>274</v>
      </c>
      <c r="D127" s="24" t="s">
        <v>71</v>
      </c>
      <c r="E127" s="25">
        <v>45781</v>
      </c>
      <c r="F127" s="24" t="s">
        <v>120</v>
      </c>
      <c r="G127" s="25">
        <v>45830</v>
      </c>
      <c r="H127" s="17"/>
      <c r="I127" s="17"/>
      <c r="J127" s="17"/>
      <c r="K127" s="17"/>
      <c r="L127" s="17"/>
      <c r="M127" s="17"/>
      <c r="N127" s="25">
        <v>45781</v>
      </c>
      <c r="O127" s="24" t="s">
        <v>27</v>
      </c>
      <c r="P127" s="24" t="s">
        <v>28</v>
      </c>
      <c r="Q127" s="17"/>
      <c r="R127" s="25">
        <v>11</v>
      </c>
      <c r="S127" s="25">
        <v>45816</v>
      </c>
      <c r="T127" s="17"/>
      <c r="U127" s="17"/>
    </row>
    <row r="128" spans="1:21" ht="15.75" customHeight="1" thickBot="1">
      <c r="A128" s="24" t="s">
        <v>71</v>
      </c>
      <c r="B128" s="24" t="s">
        <v>177</v>
      </c>
      <c r="C128" s="24" t="s">
        <v>460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25">
        <v>45781</v>
      </c>
      <c r="O128" s="24" t="s">
        <v>27</v>
      </c>
      <c r="P128" s="24" t="s">
        <v>28</v>
      </c>
      <c r="Q128" s="24" t="s">
        <v>268</v>
      </c>
      <c r="R128" s="25">
        <v>5</v>
      </c>
      <c r="S128" s="25">
        <v>45816</v>
      </c>
      <c r="T128" s="17"/>
      <c r="U128" s="26" t="s">
        <v>759</v>
      </c>
    </row>
    <row r="129" spans="1:21" ht="15.75" customHeight="1" thickBot="1">
      <c r="A129" s="24" t="s">
        <v>37</v>
      </c>
      <c r="B129" s="24" t="s">
        <v>190</v>
      </c>
      <c r="C129" s="24" t="s">
        <v>399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25">
        <v>45781</v>
      </c>
      <c r="O129" s="24" t="s">
        <v>27</v>
      </c>
      <c r="P129" s="24" t="s">
        <v>28</v>
      </c>
      <c r="Q129" s="24" t="s">
        <v>481</v>
      </c>
      <c r="R129" s="25">
        <v>4</v>
      </c>
      <c r="S129" s="25">
        <v>45823</v>
      </c>
      <c r="T129" s="17"/>
      <c r="U129" s="17"/>
    </row>
    <row r="130" spans="1:21" ht="15.75" customHeight="1" thickBot="1">
      <c r="A130" s="24" t="s">
        <v>53</v>
      </c>
      <c r="B130" s="24" t="s">
        <v>196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25">
        <v>45781</v>
      </c>
      <c r="O130" s="24" t="s">
        <v>27</v>
      </c>
      <c r="P130" s="24" t="s">
        <v>28</v>
      </c>
      <c r="Q130" s="24" t="s">
        <v>359</v>
      </c>
      <c r="R130" s="25">
        <v>5</v>
      </c>
      <c r="S130" s="25">
        <v>45816</v>
      </c>
      <c r="T130" s="17"/>
      <c r="U130" s="17"/>
    </row>
    <row r="131" spans="1:21" ht="15.75" customHeight="1" thickBot="1">
      <c r="A131" s="24" t="s">
        <v>213</v>
      </c>
      <c r="B131" s="24" t="s">
        <v>318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25">
        <v>45781</v>
      </c>
      <c r="O131" s="24" t="s">
        <v>27</v>
      </c>
      <c r="P131" s="24" t="s">
        <v>59</v>
      </c>
      <c r="Q131" s="24" t="s">
        <v>145</v>
      </c>
      <c r="R131" s="25">
        <v>5</v>
      </c>
      <c r="S131" s="25">
        <v>45795</v>
      </c>
      <c r="T131" s="17"/>
      <c r="U131" s="17"/>
    </row>
    <row r="132" spans="1:21" ht="15.75" customHeight="1" thickBot="1">
      <c r="A132" s="24" t="s">
        <v>95</v>
      </c>
      <c r="B132" s="24" t="s">
        <v>440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25">
        <v>45783</v>
      </c>
      <c r="O132" s="24" t="s">
        <v>87</v>
      </c>
      <c r="P132" s="24" t="s">
        <v>88</v>
      </c>
      <c r="Q132" s="24" t="s">
        <v>610</v>
      </c>
      <c r="R132" s="25">
        <v>4</v>
      </c>
      <c r="S132" s="25">
        <v>45797</v>
      </c>
      <c r="T132" s="17"/>
      <c r="U132" s="17"/>
    </row>
    <row r="133" spans="1:21" ht="15.75" customHeight="1" thickBot="1">
      <c r="A133" s="24" t="s">
        <v>310</v>
      </c>
      <c r="B133" s="24" t="s">
        <v>400</v>
      </c>
      <c r="C133" s="24" t="s">
        <v>188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25">
        <v>45785</v>
      </c>
      <c r="O133" s="24" t="s">
        <v>87</v>
      </c>
      <c r="P133" s="24" t="s">
        <v>88</v>
      </c>
      <c r="Q133" s="24" t="s">
        <v>416</v>
      </c>
      <c r="R133" s="25">
        <v>5</v>
      </c>
      <c r="S133" s="25">
        <v>45804</v>
      </c>
      <c r="T133" s="17"/>
      <c r="U133" s="17"/>
    </row>
    <row r="134" spans="1:21" ht="15.75" customHeight="1" thickBot="1">
      <c r="A134" s="24" t="s">
        <v>99</v>
      </c>
      <c r="B134" s="24" t="s">
        <v>100</v>
      </c>
      <c r="C134" s="24" t="s">
        <v>142</v>
      </c>
      <c r="D134" s="24" t="s">
        <v>43</v>
      </c>
      <c r="E134" s="25">
        <v>45785</v>
      </c>
      <c r="F134" s="24" t="s">
        <v>79</v>
      </c>
      <c r="G134" s="25">
        <v>45813</v>
      </c>
      <c r="H134" s="24" t="s">
        <v>45</v>
      </c>
      <c r="I134" s="25">
        <v>45834</v>
      </c>
      <c r="J134" s="24" t="s">
        <v>46</v>
      </c>
      <c r="K134" s="25">
        <v>45855</v>
      </c>
      <c r="L134" s="24" t="s">
        <v>726</v>
      </c>
      <c r="M134" s="25">
        <v>45874</v>
      </c>
      <c r="N134" s="25">
        <v>45785</v>
      </c>
      <c r="O134" s="24" t="s">
        <v>87</v>
      </c>
      <c r="P134" s="24" t="s">
        <v>88</v>
      </c>
      <c r="Q134" s="24" t="s">
        <v>365</v>
      </c>
      <c r="R134" s="25">
        <v>28</v>
      </c>
      <c r="S134" s="25">
        <v>45890</v>
      </c>
      <c r="T134" s="17"/>
      <c r="U134" s="17"/>
    </row>
    <row r="135" spans="1:21" ht="15.75" customHeight="1" thickBot="1">
      <c r="A135" s="24" t="s">
        <v>76</v>
      </c>
      <c r="B135" s="24" t="s">
        <v>77</v>
      </c>
      <c r="C135" s="24" t="s">
        <v>242</v>
      </c>
      <c r="D135" s="24" t="s">
        <v>43</v>
      </c>
      <c r="E135" s="25">
        <v>45785</v>
      </c>
      <c r="F135" s="24" t="s">
        <v>79</v>
      </c>
      <c r="G135" s="25">
        <v>45813</v>
      </c>
      <c r="H135" s="24" t="s">
        <v>45</v>
      </c>
      <c r="I135" s="25">
        <v>45834</v>
      </c>
      <c r="J135" s="17"/>
      <c r="K135" s="17"/>
      <c r="L135" s="17"/>
      <c r="M135" s="17"/>
      <c r="N135" s="25">
        <v>45785</v>
      </c>
      <c r="O135" s="24" t="s">
        <v>87</v>
      </c>
      <c r="P135" s="24" t="s">
        <v>88</v>
      </c>
      <c r="Q135" s="17"/>
      <c r="R135" s="25">
        <v>16</v>
      </c>
      <c r="S135" s="25">
        <v>45853</v>
      </c>
      <c r="T135" s="17"/>
      <c r="U135" s="17"/>
    </row>
    <row r="136" spans="1:21" ht="15.75" customHeight="1" thickBot="1">
      <c r="A136" s="24" t="s">
        <v>43</v>
      </c>
      <c r="B136" s="24" t="s">
        <v>138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25">
        <v>45785</v>
      </c>
      <c r="O136" s="24" t="s">
        <v>87</v>
      </c>
      <c r="P136" s="24" t="s">
        <v>88</v>
      </c>
      <c r="Q136" s="17"/>
      <c r="R136" s="25">
        <v>5</v>
      </c>
      <c r="S136" s="25">
        <v>45804</v>
      </c>
      <c r="T136" s="17"/>
      <c r="U136" s="17"/>
    </row>
    <row r="137" spans="1:21" ht="15.75" customHeight="1" thickBot="1">
      <c r="A137" s="24" t="s">
        <v>107</v>
      </c>
      <c r="B137" s="24" t="s">
        <v>108</v>
      </c>
      <c r="C137" s="24" t="s">
        <v>379</v>
      </c>
      <c r="D137" s="24" t="s">
        <v>64</v>
      </c>
      <c r="E137" s="25">
        <v>45785</v>
      </c>
      <c r="F137" s="24" t="s">
        <v>65</v>
      </c>
      <c r="G137" s="25">
        <v>45806</v>
      </c>
      <c r="H137" s="17"/>
      <c r="I137" s="17"/>
      <c r="J137" s="17"/>
      <c r="K137" s="17"/>
      <c r="L137" s="17"/>
      <c r="M137" s="17"/>
      <c r="N137" s="25">
        <v>45785</v>
      </c>
      <c r="O137" s="24" t="s">
        <v>87</v>
      </c>
      <c r="P137" s="24" t="s">
        <v>88</v>
      </c>
      <c r="Q137" s="24" t="s">
        <v>283</v>
      </c>
      <c r="R137" s="25">
        <v>11</v>
      </c>
      <c r="S137" s="25">
        <v>45825</v>
      </c>
      <c r="T137" s="17"/>
      <c r="U137" s="17"/>
    </row>
    <row r="138" spans="1:21" ht="15.75" customHeight="1" thickBot="1">
      <c r="A138" s="24" t="s">
        <v>64</v>
      </c>
      <c r="B138" s="24" t="s">
        <v>284</v>
      </c>
      <c r="C138" s="24" t="s">
        <v>229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25">
        <v>45785</v>
      </c>
      <c r="O138" s="24" t="s">
        <v>87</v>
      </c>
      <c r="P138" s="24" t="s">
        <v>88</v>
      </c>
      <c r="Q138" s="24" t="s">
        <v>286</v>
      </c>
      <c r="R138" s="25">
        <v>5</v>
      </c>
      <c r="S138" s="25">
        <v>45804</v>
      </c>
      <c r="T138" s="17"/>
      <c r="U138" s="17"/>
    </row>
    <row r="139" spans="1:21" ht="15.75" customHeight="1" thickBot="1">
      <c r="A139" s="24" t="s">
        <v>46</v>
      </c>
      <c r="B139" s="24" t="s">
        <v>238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25">
        <v>45785</v>
      </c>
      <c r="O139" s="24" t="s">
        <v>87</v>
      </c>
      <c r="P139" s="24" t="s">
        <v>88</v>
      </c>
      <c r="Q139" s="24" t="s">
        <v>299</v>
      </c>
      <c r="R139" s="25">
        <v>4</v>
      </c>
      <c r="S139" s="25">
        <v>45797</v>
      </c>
      <c r="T139" s="17"/>
      <c r="U139" s="17"/>
    </row>
    <row r="140" spans="1:21" ht="15.75" customHeight="1" thickBot="1">
      <c r="A140" s="24" t="s">
        <v>308</v>
      </c>
      <c r="B140" s="24" t="s">
        <v>309</v>
      </c>
      <c r="C140" s="24" t="s">
        <v>208</v>
      </c>
      <c r="D140" s="24" t="s">
        <v>253</v>
      </c>
      <c r="E140" s="25">
        <v>45787</v>
      </c>
      <c r="F140" s="24" t="s">
        <v>310</v>
      </c>
      <c r="G140" s="25">
        <v>45843</v>
      </c>
      <c r="H140" s="17"/>
      <c r="I140" s="17"/>
      <c r="J140" s="17"/>
      <c r="K140" s="17"/>
      <c r="L140" s="17"/>
      <c r="M140" s="17"/>
      <c r="N140" s="25">
        <v>45787</v>
      </c>
      <c r="O140" s="24" t="s">
        <v>67</v>
      </c>
      <c r="P140" s="24" t="s">
        <v>59</v>
      </c>
      <c r="Q140" s="24" t="s">
        <v>311</v>
      </c>
      <c r="R140" s="25">
        <v>11</v>
      </c>
      <c r="S140" s="25">
        <v>45878</v>
      </c>
      <c r="T140" s="17"/>
      <c r="U140" s="17"/>
    </row>
    <row r="141" spans="1:21" ht="15.75" customHeight="1" thickBot="1">
      <c r="A141" s="24" t="s">
        <v>253</v>
      </c>
      <c r="B141" s="24" t="s">
        <v>254</v>
      </c>
      <c r="C141" s="24" t="s">
        <v>147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25">
        <v>45787</v>
      </c>
      <c r="O141" s="24" t="s">
        <v>67</v>
      </c>
      <c r="P141" s="24" t="s">
        <v>59</v>
      </c>
      <c r="Q141" s="24" t="s">
        <v>416</v>
      </c>
      <c r="R141" s="25">
        <v>5</v>
      </c>
      <c r="S141" s="25">
        <v>45829</v>
      </c>
      <c r="T141" s="17"/>
      <c r="U141" s="17"/>
    </row>
    <row r="142" spans="1:21" ht="15.75" customHeight="1" thickBot="1">
      <c r="A142" s="24" t="s">
        <v>65</v>
      </c>
      <c r="B142" s="24" t="s">
        <v>192</v>
      </c>
      <c r="C142" s="24" t="s">
        <v>282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25">
        <v>45788</v>
      </c>
      <c r="O142" s="24" t="s">
        <v>27</v>
      </c>
      <c r="P142" s="24" t="s">
        <v>28</v>
      </c>
      <c r="Q142" s="24" t="s">
        <v>193</v>
      </c>
      <c r="R142" s="25">
        <v>5</v>
      </c>
      <c r="S142" s="25">
        <v>45823</v>
      </c>
      <c r="T142" s="17"/>
      <c r="U142" s="17"/>
    </row>
    <row r="143" spans="1:21" ht="15.75" customHeight="1" thickBot="1">
      <c r="A143" s="24" t="s">
        <v>227</v>
      </c>
      <c r="B143" s="24" t="s">
        <v>228</v>
      </c>
      <c r="C143" s="24" t="s">
        <v>445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25">
        <v>45791</v>
      </c>
      <c r="O143" s="24" t="s">
        <v>312</v>
      </c>
      <c r="P143" s="24" t="s">
        <v>88</v>
      </c>
      <c r="Q143" s="24" t="s">
        <v>230</v>
      </c>
      <c r="R143" s="25">
        <v>5</v>
      </c>
      <c r="S143" s="25">
        <v>45810</v>
      </c>
      <c r="T143" s="17"/>
      <c r="U143" s="26" t="s">
        <v>762</v>
      </c>
    </row>
    <row r="144" spans="1:21" ht="15.75" customHeight="1" thickBot="1">
      <c r="A144" s="24" t="s">
        <v>60</v>
      </c>
      <c r="B144" s="24" t="s">
        <v>61</v>
      </c>
      <c r="C144" s="24" t="s">
        <v>358</v>
      </c>
      <c r="D144" s="24" t="s">
        <v>62</v>
      </c>
      <c r="E144" s="25">
        <v>45792</v>
      </c>
      <c r="F144" s="24" t="s">
        <v>63</v>
      </c>
      <c r="G144" s="25">
        <v>45813</v>
      </c>
      <c r="H144" s="24" t="s">
        <v>64</v>
      </c>
      <c r="I144" s="25">
        <v>45834</v>
      </c>
      <c r="J144" s="24" t="s">
        <v>65</v>
      </c>
      <c r="K144" s="25">
        <v>45855</v>
      </c>
      <c r="L144" s="17"/>
      <c r="M144" s="17"/>
      <c r="N144" s="25">
        <v>45792</v>
      </c>
      <c r="O144" s="24" t="s">
        <v>87</v>
      </c>
      <c r="P144" s="24" t="s">
        <v>88</v>
      </c>
      <c r="Q144" s="17"/>
      <c r="R144" s="25">
        <v>22</v>
      </c>
      <c r="S144" s="25">
        <v>45874</v>
      </c>
      <c r="T144" s="17"/>
      <c r="U144" s="17"/>
    </row>
    <row r="145" spans="1:21" ht="15.75" customHeight="1" thickBot="1">
      <c r="A145" s="24" t="s">
        <v>152</v>
      </c>
      <c r="B145" s="24" t="s">
        <v>153</v>
      </c>
      <c r="C145" s="24" t="s">
        <v>405</v>
      </c>
      <c r="D145" s="24" t="s">
        <v>62</v>
      </c>
      <c r="E145" s="25">
        <v>45792</v>
      </c>
      <c r="F145" s="24" t="s">
        <v>63</v>
      </c>
      <c r="G145" s="25">
        <v>45813</v>
      </c>
      <c r="H145" s="24" t="s">
        <v>64</v>
      </c>
      <c r="I145" s="25">
        <v>45834</v>
      </c>
      <c r="J145" s="17"/>
      <c r="K145" s="17"/>
      <c r="L145" s="17"/>
      <c r="M145" s="17"/>
      <c r="N145" s="25">
        <v>45792</v>
      </c>
      <c r="O145" s="24" t="s">
        <v>87</v>
      </c>
      <c r="P145" s="24" t="s">
        <v>88</v>
      </c>
      <c r="Q145" s="17"/>
      <c r="R145" s="25">
        <v>16</v>
      </c>
      <c r="S145" s="25">
        <v>45853</v>
      </c>
      <c r="T145" s="17"/>
      <c r="U145" s="17"/>
    </row>
    <row r="146" spans="1:21" ht="15.75" customHeight="1" thickBot="1">
      <c r="A146" s="24" t="s">
        <v>62</v>
      </c>
      <c r="B146" s="24" t="s">
        <v>156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25">
        <v>45792</v>
      </c>
      <c r="O146" s="24" t="s">
        <v>87</v>
      </c>
      <c r="P146" s="24" t="s">
        <v>88</v>
      </c>
      <c r="Q146" s="17"/>
      <c r="R146" s="25">
        <v>4</v>
      </c>
      <c r="S146" s="25">
        <v>45811</v>
      </c>
      <c r="T146" s="17"/>
      <c r="U146" s="17"/>
    </row>
    <row r="147" spans="1:21" ht="15.75" customHeight="1" thickBot="1">
      <c r="A147" s="24" t="s">
        <v>19</v>
      </c>
      <c r="B147" s="24" t="s">
        <v>20</v>
      </c>
      <c r="C147" s="24" t="s">
        <v>222</v>
      </c>
      <c r="D147" s="24" t="s">
        <v>22</v>
      </c>
      <c r="E147" s="25">
        <v>45792</v>
      </c>
      <c r="F147" s="24" t="s">
        <v>23</v>
      </c>
      <c r="G147" s="25">
        <v>45820</v>
      </c>
      <c r="H147" s="24" t="s">
        <v>24</v>
      </c>
      <c r="I147" s="25">
        <v>45841</v>
      </c>
      <c r="J147" s="24" t="s">
        <v>125</v>
      </c>
      <c r="K147" s="25">
        <v>45862</v>
      </c>
      <c r="L147" s="24" t="s">
        <v>73</v>
      </c>
      <c r="M147" s="25">
        <v>45890</v>
      </c>
      <c r="N147" s="25">
        <v>45792</v>
      </c>
      <c r="O147" s="24" t="s">
        <v>87</v>
      </c>
      <c r="P147" s="24" t="s">
        <v>88</v>
      </c>
      <c r="Q147" s="24" t="s">
        <v>473</v>
      </c>
      <c r="R147" s="25">
        <v>29</v>
      </c>
      <c r="S147" s="25">
        <v>45909</v>
      </c>
      <c r="T147" s="17"/>
      <c r="U147" s="17"/>
    </row>
    <row r="148" spans="1:21" ht="15.75" customHeight="1" thickBot="1">
      <c r="A148" s="24" t="s">
        <v>22</v>
      </c>
      <c r="B148" s="24" t="s">
        <v>278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25">
        <v>45792</v>
      </c>
      <c r="O148" s="24" t="s">
        <v>87</v>
      </c>
      <c r="P148" s="24" t="s">
        <v>88</v>
      </c>
      <c r="Q148" s="17"/>
      <c r="R148" s="25">
        <v>5</v>
      </c>
      <c r="S148" s="25">
        <v>45811</v>
      </c>
      <c r="T148" s="17"/>
      <c r="U148" s="17"/>
    </row>
    <row r="149" spans="1:21" ht="15.75" customHeight="1" thickBot="1">
      <c r="A149" s="24" t="s">
        <v>90</v>
      </c>
      <c r="B149" s="24" t="s">
        <v>91</v>
      </c>
      <c r="C149" s="24" t="s">
        <v>313</v>
      </c>
      <c r="D149" s="24" t="s">
        <v>93</v>
      </c>
      <c r="E149" s="25">
        <v>45794</v>
      </c>
      <c r="F149" s="24" t="s">
        <v>94</v>
      </c>
      <c r="G149" s="25">
        <v>45850</v>
      </c>
      <c r="H149" s="24" t="s">
        <v>95</v>
      </c>
      <c r="I149" s="25">
        <v>45885</v>
      </c>
      <c r="J149" s="24" t="s">
        <v>96</v>
      </c>
      <c r="K149" s="25">
        <v>45927</v>
      </c>
      <c r="L149" s="24" t="s">
        <v>97</v>
      </c>
      <c r="M149" s="25">
        <v>45969</v>
      </c>
      <c r="N149" s="25">
        <v>45794</v>
      </c>
      <c r="O149" s="24" t="s">
        <v>67</v>
      </c>
      <c r="P149" s="24" t="s">
        <v>59</v>
      </c>
      <c r="Q149" s="24" t="s">
        <v>352</v>
      </c>
      <c r="R149" s="25">
        <v>25</v>
      </c>
      <c r="S149" s="25">
        <v>45997</v>
      </c>
      <c r="T149" s="17"/>
      <c r="U149" s="17"/>
    </row>
    <row r="150" spans="1:21" ht="15.75" customHeight="1" thickBot="1">
      <c r="A150" s="24" t="s">
        <v>93</v>
      </c>
      <c r="B150" s="24" t="s">
        <v>353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25">
        <v>45794</v>
      </c>
      <c r="O150" s="24" t="s">
        <v>67</v>
      </c>
      <c r="P150" s="24" t="s">
        <v>59</v>
      </c>
      <c r="Q150" s="17"/>
      <c r="R150" s="25">
        <v>5</v>
      </c>
      <c r="S150" s="25">
        <v>45836</v>
      </c>
      <c r="T150" s="17"/>
      <c r="U150" s="17"/>
    </row>
    <row r="151" spans="1:21" ht="15.75" customHeight="1" thickBot="1">
      <c r="A151" s="24" t="s">
        <v>107</v>
      </c>
      <c r="B151" s="24" t="s">
        <v>108</v>
      </c>
      <c r="C151" s="24" t="s">
        <v>139</v>
      </c>
      <c r="D151" s="24" t="s">
        <v>64</v>
      </c>
      <c r="E151" s="25">
        <v>45794</v>
      </c>
      <c r="F151" s="24" t="s">
        <v>65</v>
      </c>
      <c r="G151" s="25">
        <v>45836</v>
      </c>
      <c r="H151" s="17"/>
      <c r="I151" s="17"/>
      <c r="J151" s="17"/>
      <c r="K151" s="17"/>
      <c r="L151" s="17"/>
      <c r="M151" s="17"/>
      <c r="N151" s="25">
        <v>45794</v>
      </c>
      <c r="O151" s="24" t="s">
        <v>67</v>
      </c>
      <c r="P151" s="24" t="s">
        <v>59</v>
      </c>
      <c r="Q151" s="24" t="s">
        <v>110</v>
      </c>
      <c r="R151" s="25">
        <v>11</v>
      </c>
      <c r="S151" s="25">
        <v>45871</v>
      </c>
      <c r="T151" s="17"/>
      <c r="U151" s="17"/>
    </row>
    <row r="152" spans="1:21" ht="15.75" customHeight="1" thickBot="1">
      <c r="A152" s="24" t="s">
        <v>64</v>
      </c>
      <c r="B152" s="24" t="s">
        <v>284</v>
      </c>
      <c r="C152" s="24" t="s">
        <v>267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25">
        <v>45794</v>
      </c>
      <c r="O152" s="24" t="s">
        <v>67</v>
      </c>
      <c r="P152" s="24" t="s">
        <v>59</v>
      </c>
      <c r="Q152" s="24" t="s">
        <v>168</v>
      </c>
      <c r="R152" s="25">
        <v>5</v>
      </c>
      <c r="S152" s="25">
        <v>45829</v>
      </c>
      <c r="T152" s="17"/>
      <c r="U152" s="17"/>
    </row>
    <row r="153" spans="1:21" ht="15.75" customHeight="1" thickBot="1">
      <c r="A153" s="24" t="s">
        <v>54</v>
      </c>
      <c r="B153" s="24" t="s">
        <v>200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25">
        <v>45794</v>
      </c>
      <c r="O153" s="24" t="s">
        <v>67</v>
      </c>
      <c r="P153" s="24" t="s">
        <v>59</v>
      </c>
      <c r="Q153" s="24" t="s">
        <v>201</v>
      </c>
      <c r="R153" s="25">
        <v>4</v>
      </c>
      <c r="S153" s="25">
        <v>45822</v>
      </c>
      <c r="T153" s="17"/>
      <c r="U153" s="17"/>
    </row>
    <row r="154" spans="1:21" ht="15.75" customHeight="1" thickBot="1">
      <c r="A154" s="24" t="s">
        <v>96</v>
      </c>
      <c r="B154" s="24" t="s">
        <v>194</v>
      </c>
      <c r="C154" s="24" t="s">
        <v>208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25">
        <v>45795</v>
      </c>
      <c r="O154" s="24" t="s">
        <v>27</v>
      </c>
      <c r="P154" s="24" t="s">
        <v>28</v>
      </c>
      <c r="Q154" s="24" t="s">
        <v>482</v>
      </c>
      <c r="R154" s="25">
        <v>4</v>
      </c>
      <c r="S154" s="25">
        <v>45823</v>
      </c>
      <c r="T154" s="17"/>
      <c r="U154" s="17"/>
    </row>
    <row r="155" spans="1:21" ht="15.75" customHeight="1" thickBot="1">
      <c r="A155" s="24" t="s">
        <v>79</v>
      </c>
      <c r="B155" s="24" t="s">
        <v>271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25">
        <v>45795</v>
      </c>
      <c r="O155" s="24" t="s">
        <v>27</v>
      </c>
      <c r="P155" s="24" t="s">
        <v>28</v>
      </c>
      <c r="Q155" s="24" t="s">
        <v>281</v>
      </c>
      <c r="R155" s="25">
        <v>5</v>
      </c>
      <c r="S155" s="25">
        <v>45830</v>
      </c>
      <c r="T155" s="17"/>
      <c r="U155" s="17"/>
    </row>
    <row r="156" spans="1:21" ht="15.75" customHeight="1" thickBot="1">
      <c r="A156" s="24" t="s">
        <v>334</v>
      </c>
      <c r="B156" s="24" t="s">
        <v>335</v>
      </c>
      <c r="C156" s="24" t="s">
        <v>119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25">
        <v>45798</v>
      </c>
      <c r="O156" s="24" t="s">
        <v>312</v>
      </c>
      <c r="P156" s="24" t="s">
        <v>88</v>
      </c>
      <c r="Q156" s="17"/>
      <c r="R156" s="25">
        <v>5</v>
      </c>
      <c r="S156" s="25">
        <v>45817</v>
      </c>
      <c r="T156" s="17"/>
      <c r="U156" s="17"/>
    </row>
    <row r="157" spans="1:21" ht="15.75" customHeight="1" thickBot="1">
      <c r="A157" s="24" t="s">
        <v>198</v>
      </c>
      <c r="B157" s="24" t="s">
        <v>199</v>
      </c>
      <c r="C157" s="24" t="s">
        <v>208</v>
      </c>
      <c r="D157" s="24" t="s">
        <v>53</v>
      </c>
      <c r="E157" s="25">
        <v>45781</v>
      </c>
      <c r="F157" s="24" t="s">
        <v>71</v>
      </c>
      <c r="G157" s="25">
        <v>45830</v>
      </c>
      <c r="H157" s="17"/>
      <c r="I157" s="17"/>
      <c r="J157" s="17"/>
      <c r="K157" s="17"/>
      <c r="L157" s="17"/>
      <c r="M157" s="17"/>
      <c r="N157" s="25">
        <v>45799</v>
      </c>
      <c r="O157" s="24" t="s">
        <v>87</v>
      </c>
      <c r="P157" s="24" t="s">
        <v>88</v>
      </c>
      <c r="Q157" s="24" t="s">
        <v>751</v>
      </c>
      <c r="R157" s="25">
        <v>11</v>
      </c>
      <c r="S157" s="25">
        <v>45865</v>
      </c>
      <c r="T157" s="17"/>
      <c r="U157" s="17"/>
    </row>
    <row r="158" spans="1:21" ht="15.75" customHeight="1" thickBot="1">
      <c r="A158" s="24" t="s">
        <v>53</v>
      </c>
      <c r="B158" s="24" t="s">
        <v>196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25">
        <v>45799</v>
      </c>
      <c r="O158" s="24" t="s">
        <v>87</v>
      </c>
      <c r="P158" s="24" t="s">
        <v>88</v>
      </c>
      <c r="Q158" s="24" t="s">
        <v>359</v>
      </c>
      <c r="R158" s="25">
        <v>5</v>
      </c>
      <c r="S158" s="25">
        <v>45818</v>
      </c>
      <c r="T158" s="17"/>
      <c r="U158" s="17"/>
    </row>
    <row r="159" spans="1:21" ht="15.75" customHeight="1" thickBot="1">
      <c r="A159" s="24" t="s">
        <v>198</v>
      </c>
      <c r="B159" s="24" t="s">
        <v>199</v>
      </c>
      <c r="C159" s="24" t="s">
        <v>296</v>
      </c>
      <c r="D159" s="24" t="s">
        <v>53</v>
      </c>
      <c r="E159" s="25">
        <v>45799</v>
      </c>
      <c r="F159" s="24" t="s">
        <v>71</v>
      </c>
      <c r="G159" s="25">
        <v>45820</v>
      </c>
      <c r="H159" s="17"/>
      <c r="I159" s="17"/>
      <c r="J159" s="17"/>
      <c r="K159" s="17"/>
      <c r="L159" s="17"/>
      <c r="M159" s="17"/>
      <c r="N159" s="25">
        <v>45799</v>
      </c>
      <c r="O159" s="24" t="s">
        <v>87</v>
      </c>
      <c r="P159" s="24" t="s">
        <v>88</v>
      </c>
      <c r="Q159" s="24" t="s">
        <v>703</v>
      </c>
      <c r="R159" s="25">
        <v>11</v>
      </c>
      <c r="S159" s="25">
        <v>45834</v>
      </c>
      <c r="T159" s="17"/>
      <c r="U159" s="17"/>
    </row>
    <row r="160" spans="1:21" ht="15.75" customHeight="1" thickBot="1">
      <c r="A160" s="24" t="s">
        <v>71</v>
      </c>
      <c r="B160" s="24" t="s">
        <v>177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25">
        <v>45799</v>
      </c>
      <c r="O160" s="24" t="s">
        <v>87</v>
      </c>
      <c r="P160" s="24" t="s">
        <v>88</v>
      </c>
      <c r="Q160" s="24" t="s">
        <v>179</v>
      </c>
      <c r="R160" s="25">
        <v>5</v>
      </c>
      <c r="S160" s="25">
        <v>45790</v>
      </c>
      <c r="T160" s="17"/>
      <c r="U160" s="26" t="s">
        <v>759</v>
      </c>
    </row>
    <row r="161" spans="1:21" ht="15.75" customHeight="1" thickBot="1">
      <c r="A161" s="24" t="s">
        <v>386</v>
      </c>
      <c r="B161" s="24" t="s">
        <v>387</v>
      </c>
      <c r="C161" s="24" t="s">
        <v>188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25">
        <v>45799</v>
      </c>
      <c r="O161" s="24" t="s">
        <v>87</v>
      </c>
      <c r="P161" s="24" t="s">
        <v>88</v>
      </c>
      <c r="Q161" s="24" t="s">
        <v>302</v>
      </c>
      <c r="R161" s="25">
        <v>5</v>
      </c>
      <c r="S161" s="25">
        <v>45811</v>
      </c>
      <c r="T161" s="24" t="s">
        <v>768</v>
      </c>
      <c r="U161" s="26" t="s">
        <v>769</v>
      </c>
    </row>
    <row r="162" spans="1:21" ht="15.75" customHeight="1" thickBot="1">
      <c r="A162" s="24" t="s">
        <v>125</v>
      </c>
      <c r="B162" s="24" t="s">
        <v>294</v>
      </c>
      <c r="C162" s="24" t="s">
        <v>242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25">
        <v>45799</v>
      </c>
      <c r="O162" s="24" t="s">
        <v>87</v>
      </c>
      <c r="P162" s="24" t="s">
        <v>88</v>
      </c>
      <c r="Q162" s="24" t="s">
        <v>475</v>
      </c>
      <c r="R162" s="25">
        <v>5</v>
      </c>
      <c r="S162" s="25">
        <v>45818</v>
      </c>
      <c r="T162" s="17"/>
      <c r="U162" s="17"/>
    </row>
    <row r="163" spans="1:21" ht="15.75" customHeight="1" thickBot="1">
      <c r="A163" s="24" t="s">
        <v>291</v>
      </c>
      <c r="B163" s="24" t="s">
        <v>328</v>
      </c>
      <c r="C163" s="24" t="s">
        <v>129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25">
        <v>45799</v>
      </c>
      <c r="O163" s="24" t="s">
        <v>87</v>
      </c>
      <c r="P163" s="24" t="s">
        <v>88</v>
      </c>
      <c r="Q163" s="24" t="s">
        <v>752</v>
      </c>
      <c r="R163" s="25">
        <v>5</v>
      </c>
      <c r="S163" s="25">
        <v>45811</v>
      </c>
      <c r="T163" s="24" t="s">
        <v>757</v>
      </c>
      <c r="U163" s="26" t="s">
        <v>758</v>
      </c>
    </row>
    <row r="164" spans="1:21" ht="15.75" customHeight="1" thickBot="1">
      <c r="A164" s="24" t="s">
        <v>96</v>
      </c>
      <c r="B164" s="24" t="s">
        <v>194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25">
        <v>45799</v>
      </c>
      <c r="O164" s="24" t="s">
        <v>87</v>
      </c>
      <c r="P164" s="24" t="s">
        <v>88</v>
      </c>
      <c r="Q164" s="24" t="s">
        <v>482</v>
      </c>
      <c r="R164" s="25">
        <v>4</v>
      </c>
      <c r="S164" s="25">
        <v>45813</v>
      </c>
      <c r="T164" s="17"/>
      <c r="U164" s="17"/>
    </row>
    <row r="165" spans="1:21" ht="15.75" customHeight="1" thickBot="1">
      <c r="A165" s="24" t="s">
        <v>381</v>
      </c>
      <c r="B165" s="24" t="s">
        <v>382</v>
      </c>
      <c r="C165" s="24" t="s">
        <v>225</v>
      </c>
      <c r="D165" s="24" t="s">
        <v>125</v>
      </c>
      <c r="E165" s="25">
        <v>45801</v>
      </c>
      <c r="F165" s="24" t="s">
        <v>73</v>
      </c>
      <c r="G165" s="25">
        <v>45857</v>
      </c>
      <c r="H165" s="24" t="s">
        <v>383</v>
      </c>
      <c r="I165" s="25">
        <v>45906</v>
      </c>
      <c r="J165" s="17"/>
      <c r="K165" s="17"/>
      <c r="L165" s="17"/>
      <c r="M165" s="17"/>
      <c r="N165" s="25">
        <v>45801</v>
      </c>
      <c r="O165" s="24" t="s">
        <v>67</v>
      </c>
      <c r="P165" s="24" t="s">
        <v>59</v>
      </c>
      <c r="Q165" s="24" t="s">
        <v>433</v>
      </c>
      <c r="R165" s="25">
        <v>17</v>
      </c>
      <c r="S165" s="25">
        <v>45941</v>
      </c>
      <c r="T165" s="17"/>
      <c r="U165" s="17"/>
    </row>
    <row r="166" spans="1:21" ht="15.75" customHeight="1" thickBot="1">
      <c r="A166" s="24" t="s">
        <v>125</v>
      </c>
      <c r="B166" s="24" t="s">
        <v>294</v>
      </c>
      <c r="C166" s="24" t="s">
        <v>181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25">
        <v>45801</v>
      </c>
      <c r="O166" s="24" t="s">
        <v>67</v>
      </c>
      <c r="P166" s="24" t="s">
        <v>59</v>
      </c>
      <c r="Q166" s="24" t="s">
        <v>475</v>
      </c>
      <c r="R166" s="25">
        <v>5</v>
      </c>
      <c r="S166" s="25">
        <v>45836</v>
      </c>
      <c r="T166" s="17"/>
      <c r="U166" s="17"/>
    </row>
    <row r="167" spans="1:21" ht="15.75" customHeight="1" thickBot="1">
      <c r="A167" s="24" t="s">
        <v>103</v>
      </c>
      <c r="B167" s="24" t="s">
        <v>104</v>
      </c>
      <c r="C167" s="24" t="s">
        <v>242</v>
      </c>
      <c r="D167" s="24" t="s">
        <v>23</v>
      </c>
      <c r="E167" s="25">
        <v>45802</v>
      </c>
      <c r="F167" s="24" t="s">
        <v>24</v>
      </c>
      <c r="G167" s="25">
        <v>45851</v>
      </c>
      <c r="H167" s="24" t="s">
        <v>125</v>
      </c>
      <c r="I167" s="25">
        <v>45893</v>
      </c>
      <c r="J167" s="17"/>
      <c r="K167" s="17"/>
      <c r="L167" s="17"/>
      <c r="M167" s="17"/>
      <c r="N167" s="25">
        <v>45802</v>
      </c>
      <c r="O167" s="24" t="s">
        <v>27</v>
      </c>
      <c r="P167" s="24" t="s">
        <v>28</v>
      </c>
      <c r="Q167" s="24" t="s">
        <v>474</v>
      </c>
      <c r="R167" s="25">
        <v>17</v>
      </c>
      <c r="S167" s="25">
        <v>45804</v>
      </c>
      <c r="T167" s="17"/>
      <c r="U167" s="17"/>
    </row>
    <row r="168" spans="1:21" ht="15.75" customHeight="1" thickBot="1">
      <c r="A168" s="24" t="s">
        <v>23</v>
      </c>
      <c r="B168" s="24" t="s">
        <v>184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25">
        <v>45802</v>
      </c>
      <c r="O168" s="24" t="s">
        <v>27</v>
      </c>
      <c r="P168" s="24" t="s">
        <v>28</v>
      </c>
      <c r="Q168" s="24" t="s">
        <v>162</v>
      </c>
      <c r="R168" s="25">
        <v>5</v>
      </c>
      <c r="S168" s="25">
        <v>45844</v>
      </c>
      <c r="T168" s="17"/>
      <c r="U168" s="17"/>
    </row>
    <row r="169" spans="1:21" ht="15.75" customHeight="1" thickBot="1">
      <c r="A169" s="24" t="s">
        <v>35</v>
      </c>
      <c r="B169" s="24" t="s">
        <v>163</v>
      </c>
      <c r="C169" s="24" t="s">
        <v>272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25">
        <v>45802</v>
      </c>
      <c r="O169" s="24" t="s">
        <v>27</v>
      </c>
      <c r="P169" s="24" t="s">
        <v>28</v>
      </c>
      <c r="Q169" s="24" t="s">
        <v>270</v>
      </c>
      <c r="R169" s="25">
        <v>5</v>
      </c>
      <c r="S169" s="25">
        <v>45844</v>
      </c>
      <c r="T169" s="17"/>
      <c r="U169" s="26" t="s">
        <v>755</v>
      </c>
    </row>
    <row r="170" spans="1:21" ht="15.75" customHeight="1" thickBot="1">
      <c r="A170" s="24" t="s">
        <v>383</v>
      </c>
      <c r="B170" s="24" t="s">
        <v>441</v>
      </c>
      <c r="C170" s="24" t="s">
        <v>233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25">
        <v>45802</v>
      </c>
      <c r="O170" s="24" t="s">
        <v>27</v>
      </c>
      <c r="P170" s="24" t="s">
        <v>28</v>
      </c>
      <c r="Q170" s="24" t="s">
        <v>333</v>
      </c>
      <c r="R170" s="25">
        <v>5</v>
      </c>
      <c r="S170" s="25">
        <v>45837</v>
      </c>
      <c r="T170" s="17"/>
      <c r="U170" s="17"/>
    </row>
    <row r="171" spans="1:21" ht="15.75" customHeight="1" thickBot="1">
      <c r="A171" s="24" t="s">
        <v>369</v>
      </c>
      <c r="B171" s="24" t="s">
        <v>370</v>
      </c>
      <c r="C171" s="24" t="s">
        <v>85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25">
        <v>45805</v>
      </c>
      <c r="O171" s="24" t="s">
        <v>312</v>
      </c>
      <c r="P171" s="24" t="s">
        <v>88</v>
      </c>
      <c r="Q171" s="17"/>
      <c r="R171" s="25">
        <v>5</v>
      </c>
      <c r="S171" s="25">
        <v>45824</v>
      </c>
      <c r="T171" s="17"/>
      <c r="U171" s="17"/>
    </row>
    <row r="172" spans="1:21" ht="15.75" customHeight="1" thickBot="1">
      <c r="A172" s="24" t="s">
        <v>65</v>
      </c>
      <c r="B172" s="24" t="s">
        <v>192</v>
      </c>
      <c r="C172" s="24" t="s">
        <v>139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25">
        <v>45806</v>
      </c>
      <c r="O172" s="24" t="s">
        <v>87</v>
      </c>
      <c r="P172" s="24" t="s">
        <v>88</v>
      </c>
      <c r="Q172" s="24" t="s">
        <v>193</v>
      </c>
      <c r="R172" s="25">
        <v>5</v>
      </c>
      <c r="S172" s="25">
        <v>45825</v>
      </c>
      <c r="T172" s="17"/>
      <c r="U172" s="17"/>
    </row>
    <row r="173" spans="1:21" ht="15.75" customHeight="1" thickBot="1">
      <c r="A173" s="24" t="s">
        <v>726</v>
      </c>
      <c r="B173" s="24" t="s">
        <v>244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25">
        <v>45806</v>
      </c>
      <c r="O173" s="24" t="s">
        <v>87</v>
      </c>
      <c r="P173" s="24" t="s">
        <v>88</v>
      </c>
      <c r="Q173" s="24" t="s">
        <v>378</v>
      </c>
      <c r="R173" s="25">
        <v>5</v>
      </c>
      <c r="S173" s="25">
        <v>45818</v>
      </c>
      <c r="T173" s="17"/>
      <c r="U173" s="17"/>
    </row>
    <row r="174" spans="1:21" ht="15.75" customHeight="1" thickBot="1">
      <c r="A174" s="24" t="s">
        <v>49</v>
      </c>
      <c r="B174" s="24" t="s">
        <v>50</v>
      </c>
      <c r="C174" s="24" t="s">
        <v>181</v>
      </c>
      <c r="D174" s="24" t="s">
        <v>52</v>
      </c>
      <c r="E174" s="25">
        <v>45808</v>
      </c>
      <c r="F174" s="24" t="s">
        <v>53</v>
      </c>
      <c r="G174" s="25">
        <v>45850</v>
      </c>
      <c r="H174" s="24" t="s">
        <v>54</v>
      </c>
      <c r="I174" s="25">
        <v>45892</v>
      </c>
      <c r="J174" s="24" t="s">
        <v>55</v>
      </c>
      <c r="K174" s="25">
        <v>45934</v>
      </c>
      <c r="L174" s="24" t="s">
        <v>56</v>
      </c>
      <c r="M174" s="25">
        <v>45976</v>
      </c>
      <c r="N174" s="25">
        <v>45808</v>
      </c>
      <c r="O174" s="24" t="s">
        <v>67</v>
      </c>
      <c r="P174" s="24" t="s">
        <v>59</v>
      </c>
      <c r="Q174" s="24" t="s">
        <v>456</v>
      </c>
      <c r="R174" s="25">
        <v>25</v>
      </c>
      <c r="S174" s="25">
        <v>46004</v>
      </c>
      <c r="T174" s="17"/>
      <c r="U174" s="17"/>
    </row>
    <row r="175" spans="1:21" ht="15.75" customHeight="1" thickBot="1">
      <c r="A175" s="24" t="s">
        <v>206</v>
      </c>
      <c r="B175" s="24" t="s">
        <v>207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25">
        <v>45808</v>
      </c>
      <c r="O175" s="24" t="s">
        <v>67</v>
      </c>
      <c r="P175" s="24" t="s">
        <v>59</v>
      </c>
      <c r="Q175" s="17"/>
      <c r="R175" s="25">
        <v>5</v>
      </c>
      <c r="S175" s="25">
        <v>45850</v>
      </c>
      <c r="T175" s="17"/>
      <c r="U175" s="17"/>
    </row>
    <row r="176" spans="1:21" ht="15.75" customHeight="1" thickBot="1">
      <c r="A176" s="24" t="s">
        <v>24</v>
      </c>
      <c r="B176" s="24" t="s">
        <v>184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25">
        <v>45808</v>
      </c>
      <c r="O176" s="24" t="s">
        <v>67</v>
      </c>
      <c r="P176" s="24" t="s">
        <v>59</v>
      </c>
      <c r="Q176" s="17"/>
      <c r="R176" s="25">
        <v>5</v>
      </c>
      <c r="S176" s="25">
        <v>45850</v>
      </c>
      <c r="T176" s="17"/>
      <c r="U176" s="17"/>
    </row>
    <row r="177" spans="1:21" ht="15.75" customHeight="1" thickBot="1">
      <c r="A177" s="24" t="s">
        <v>52</v>
      </c>
      <c r="B177" s="24" t="s">
        <v>276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25">
        <v>45808</v>
      </c>
      <c r="O177" s="24" t="s">
        <v>67</v>
      </c>
      <c r="P177" s="24" t="s">
        <v>59</v>
      </c>
      <c r="Q177" s="17"/>
      <c r="R177" s="25">
        <v>4</v>
      </c>
      <c r="S177" s="25">
        <v>45843</v>
      </c>
      <c r="T177" s="17"/>
      <c r="U177" s="17"/>
    </row>
    <row r="178" spans="1:21" ht="15.75" customHeight="1" thickBot="1">
      <c r="A178" s="24" t="s">
        <v>83</v>
      </c>
      <c r="B178" s="24" t="s">
        <v>84</v>
      </c>
      <c r="C178" s="24" t="s">
        <v>181</v>
      </c>
      <c r="D178" s="24" t="s">
        <v>52</v>
      </c>
      <c r="E178" s="25">
        <v>45808</v>
      </c>
      <c r="F178" s="24" t="s">
        <v>71</v>
      </c>
      <c r="G178" s="25">
        <v>45857</v>
      </c>
      <c r="H178" s="24" t="s">
        <v>24</v>
      </c>
      <c r="I178" s="25">
        <v>45906</v>
      </c>
      <c r="J178" s="17"/>
      <c r="K178" s="17"/>
      <c r="L178" s="17"/>
      <c r="M178" s="17"/>
      <c r="N178" s="25">
        <v>45808</v>
      </c>
      <c r="O178" s="24" t="s">
        <v>67</v>
      </c>
      <c r="P178" s="24" t="s">
        <v>59</v>
      </c>
      <c r="Q178" s="17"/>
      <c r="R178" s="25">
        <v>16</v>
      </c>
      <c r="S178" s="25">
        <v>45892</v>
      </c>
      <c r="T178" s="17"/>
      <c r="U178" s="17"/>
    </row>
    <row r="179" spans="1:21" ht="15.75" customHeight="1" thickBot="1">
      <c r="A179" s="24" t="s">
        <v>125</v>
      </c>
      <c r="B179" s="24" t="s">
        <v>294</v>
      </c>
      <c r="C179" s="24" t="s">
        <v>379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25">
        <v>45809</v>
      </c>
      <c r="O179" s="24" t="s">
        <v>27</v>
      </c>
      <c r="P179" s="24" t="s">
        <v>28</v>
      </c>
      <c r="Q179" s="24" t="s">
        <v>483</v>
      </c>
      <c r="R179" s="25">
        <v>5</v>
      </c>
      <c r="S179" s="25">
        <v>45844</v>
      </c>
      <c r="T179" s="17"/>
      <c r="U179" s="17"/>
    </row>
    <row r="180" spans="1:21" ht="15.75" customHeight="1" thickBot="1">
      <c r="A180" s="24" t="s">
        <v>130</v>
      </c>
      <c r="B180" s="24" t="s">
        <v>262</v>
      </c>
      <c r="C180" s="24" t="s">
        <v>202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25">
        <v>45809</v>
      </c>
      <c r="O180" s="24" t="s">
        <v>27</v>
      </c>
      <c r="P180" s="24" t="s">
        <v>28</v>
      </c>
      <c r="Q180" s="24" t="s">
        <v>288</v>
      </c>
      <c r="R180" s="25">
        <v>5</v>
      </c>
      <c r="S180" s="25">
        <v>45844</v>
      </c>
      <c r="T180" s="17"/>
      <c r="U180" s="17"/>
    </row>
    <row r="181" spans="1:21" ht="15.75" customHeight="1" thickBot="1">
      <c r="A181" s="24" t="s">
        <v>210</v>
      </c>
      <c r="B181" s="24" t="s">
        <v>211</v>
      </c>
      <c r="C181" s="24" t="s">
        <v>358</v>
      </c>
      <c r="D181" s="24" t="s">
        <v>212</v>
      </c>
      <c r="E181" s="25">
        <v>45809</v>
      </c>
      <c r="F181" s="24" t="s">
        <v>213</v>
      </c>
      <c r="G181" s="25">
        <v>45858</v>
      </c>
      <c r="H181" s="24" t="s">
        <v>35</v>
      </c>
      <c r="I181" s="25">
        <v>45900</v>
      </c>
      <c r="J181" s="24" t="s">
        <v>36</v>
      </c>
      <c r="K181" s="25">
        <v>45942</v>
      </c>
      <c r="L181" s="24" t="s">
        <v>37</v>
      </c>
      <c r="M181" s="25">
        <v>45984</v>
      </c>
      <c r="N181" s="25">
        <v>45809</v>
      </c>
      <c r="O181" s="24" t="s">
        <v>27</v>
      </c>
      <c r="P181" s="24" t="s">
        <v>28</v>
      </c>
      <c r="Q181" s="24" t="s">
        <v>449</v>
      </c>
      <c r="R181" s="25">
        <v>28</v>
      </c>
      <c r="S181" s="25">
        <v>46019</v>
      </c>
      <c r="T181" s="17"/>
      <c r="U181" s="17"/>
    </row>
    <row r="182" spans="1:21" ht="15.75" customHeight="1" thickBot="1">
      <c r="A182" s="24" t="s">
        <v>215</v>
      </c>
      <c r="B182" s="24" t="s">
        <v>216</v>
      </c>
      <c r="C182" s="24" t="s">
        <v>197</v>
      </c>
      <c r="D182" s="24" t="s">
        <v>212</v>
      </c>
      <c r="E182" s="25">
        <v>45809</v>
      </c>
      <c r="F182" s="24" t="s">
        <v>213</v>
      </c>
      <c r="G182" s="25">
        <v>45858</v>
      </c>
      <c r="H182" s="24" t="s">
        <v>35</v>
      </c>
      <c r="I182" s="25">
        <v>45900</v>
      </c>
      <c r="J182" s="17"/>
      <c r="K182" s="17"/>
      <c r="L182" s="17"/>
      <c r="M182" s="17"/>
      <c r="N182" s="25">
        <v>45809</v>
      </c>
      <c r="O182" s="24" t="s">
        <v>27</v>
      </c>
      <c r="P182" s="24" t="s">
        <v>28</v>
      </c>
      <c r="Q182" s="17"/>
      <c r="R182" s="25">
        <v>16</v>
      </c>
      <c r="S182" s="25">
        <v>45935</v>
      </c>
      <c r="T182" s="17"/>
      <c r="U182" s="17"/>
    </row>
    <row r="183" spans="1:21" ht="15.75" customHeight="1" thickBot="1">
      <c r="A183" s="24" t="s">
        <v>218</v>
      </c>
      <c r="B183" s="24" t="s">
        <v>219</v>
      </c>
      <c r="C183" s="24" t="s">
        <v>58</v>
      </c>
      <c r="D183" s="24" t="s">
        <v>212</v>
      </c>
      <c r="E183" s="25">
        <v>45809</v>
      </c>
      <c r="F183" s="24" t="s">
        <v>213</v>
      </c>
      <c r="G183" s="25">
        <v>45858</v>
      </c>
      <c r="H183" s="17"/>
      <c r="I183" s="17"/>
      <c r="J183" s="17"/>
      <c r="K183" s="17"/>
      <c r="L183" s="17"/>
      <c r="M183" s="17"/>
      <c r="N183" s="25">
        <v>45809</v>
      </c>
      <c r="O183" s="24" t="s">
        <v>27</v>
      </c>
      <c r="P183" s="24" t="s">
        <v>28</v>
      </c>
      <c r="Q183" s="17"/>
      <c r="R183" s="25">
        <v>11</v>
      </c>
      <c r="S183" s="25">
        <v>45893</v>
      </c>
      <c r="T183" s="17"/>
      <c r="U183" s="17"/>
    </row>
    <row r="184" spans="1:21" ht="15.75" customHeight="1" thickBot="1">
      <c r="A184" s="24" t="s">
        <v>212</v>
      </c>
      <c r="B184" s="24" t="s">
        <v>221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25">
        <v>45809</v>
      </c>
      <c r="O184" s="24" t="s">
        <v>27</v>
      </c>
      <c r="P184" s="24" t="s">
        <v>28</v>
      </c>
      <c r="Q184" s="24" t="s">
        <v>450</v>
      </c>
      <c r="R184" s="25">
        <v>5</v>
      </c>
      <c r="S184" s="25">
        <v>45844</v>
      </c>
      <c r="T184" s="17"/>
      <c r="U184" s="17"/>
    </row>
    <row r="185" spans="1:21" ht="15.75" customHeight="1" thickBot="1">
      <c r="A185" s="24" t="s">
        <v>63</v>
      </c>
      <c r="B185" s="24" t="s">
        <v>166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25">
        <v>45813</v>
      </c>
      <c r="O185" s="24" t="s">
        <v>87</v>
      </c>
      <c r="P185" s="24" t="s">
        <v>88</v>
      </c>
      <c r="Q185" s="17"/>
      <c r="R185" s="25">
        <v>5</v>
      </c>
      <c r="S185" s="25">
        <v>45832</v>
      </c>
      <c r="T185" s="17"/>
      <c r="U185" s="17"/>
    </row>
    <row r="186" spans="1:21" ht="15.75" customHeight="1" thickBot="1">
      <c r="A186" s="24" t="s">
        <v>79</v>
      </c>
      <c r="B186" s="24" t="s">
        <v>271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25">
        <v>45813</v>
      </c>
      <c r="O186" s="24" t="s">
        <v>87</v>
      </c>
      <c r="P186" s="24" t="s">
        <v>88</v>
      </c>
      <c r="Q186" s="17"/>
      <c r="R186" s="25">
        <v>5</v>
      </c>
      <c r="S186" s="25">
        <v>45832</v>
      </c>
      <c r="T186" s="17"/>
      <c r="U186" s="17"/>
    </row>
    <row r="187" spans="1:21" ht="15.75" customHeight="1" thickBot="1">
      <c r="A187" s="24" t="s">
        <v>55</v>
      </c>
      <c r="B187" s="24" t="s">
        <v>303</v>
      </c>
      <c r="C187" s="24" t="s">
        <v>282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25">
        <v>45813</v>
      </c>
      <c r="O187" s="24" t="s">
        <v>114</v>
      </c>
      <c r="P187" s="24" t="s">
        <v>88</v>
      </c>
      <c r="Q187" s="24" t="s">
        <v>427</v>
      </c>
      <c r="R187" s="25">
        <v>4</v>
      </c>
      <c r="S187" s="25">
        <v>45827</v>
      </c>
      <c r="T187" s="17"/>
      <c r="U187" s="17"/>
    </row>
    <row r="188" spans="1:21" ht="15.75" customHeight="1" thickBot="1">
      <c r="A188" s="24" t="s">
        <v>63</v>
      </c>
      <c r="B188" s="24" t="s">
        <v>166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25">
        <v>45816</v>
      </c>
      <c r="O188" s="24" t="s">
        <v>27</v>
      </c>
      <c r="P188" s="24" t="s">
        <v>28</v>
      </c>
      <c r="Q188" s="17"/>
      <c r="R188" s="25">
        <v>5</v>
      </c>
      <c r="S188" s="25">
        <v>45851</v>
      </c>
      <c r="T188" s="17"/>
      <c r="U188" s="17"/>
    </row>
    <row r="189" spans="1:21" ht="15.75" customHeight="1" thickBot="1">
      <c r="A189" s="24" t="s">
        <v>394</v>
      </c>
      <c r="B189" s="24" t="s">
        <v>395</v>
      </c>
      <c r="C189" s="24" t="s">
        <v>296</v>
      </c>
      <c r="D189" s="24" t="s">
        <v>396</v>
      </c>
      <c r="E189" s="25">
        <v>45816</v>
      </c>
      <c r="F189" s="24" t="s">
        <v>206</v>
      </c>
      <c r="G189" s="25">
        <v>45865</v>
      </c>
      <c r="H189" s="24" t="s">
        <v>291</v>
      </c>
      <c r="I189" s="25">
        <v>45907</v>
      </c>
      <c r="J189" s="17"/>
      <c r="K189" s="17"/>
      <c r="L189" s="17"/>
      <c r="M189" s="17"/>
      <c r="N189" s="25">
        <v>45816</v>
      </c>
      <c r="O189" s="24" t="s">
        <v>27</v>
      </c>
      <c r="P189" s="24" t="s">
        <v>28</v>
      </c>
      <c r="Q189" s="17"/>
      <c r="R189" s="25">
        <v>17</v>
      </c>
      <c r="S189" s="25">
        <v>45942</v>
      </c>
      <c r="T189" s="17"/>
      <c r="U189" s="17"/>
    </row>
    <row r="190" spans="1:21" ht="15.75" customHeight="1" thickBot="1">
      <c r="A190" s="24" t="s">
        <v>396</v>
      </c>
      <c r="B190" s="24" t="s">
        <v>397</v>
      </c>
      <c r="C190" s="24" t="s">
        <v>296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25">
        <v>45816</v>
      </c>
      <c r="O190" s="24" t="s">
        <v>27</v>
      </c>
      <c r="P190" s="24" t="s">
        <v>28</v>
      </c>
      <c r="Q190" s="17"/>
      <c r="R190" s="25">
        <v>5</v>
      </c>
      <c r="S190" s="25">
        <v>45851</v>
      </c>
      <c r="T190" s="17"/>
      <c r="U190" s="17"/>
    </row>
    <row r="191" spans="1:21" ht="15.75" customHeight="1" thickBot="1">
      <c r="A191" s="24" t="s">
        <v>320</v>
      </c>
      <c r="B191" s="24" t="s">
        <v>321</v>
      </c>
      <c r="C191" s="24" t="s">
        <v>307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25">
        <v>45816</v>
      </c>
      <c r="O191" s="24" t="s">
        <v>27</v>
      </c>
      <c r="P191" s="24" t="s">
        <v>161</v>
      </c>
      <c r="Q191" s="24" t="s">
        <v>286</v>
      </c>
      <c r="R191" s="25">
        <v>4</v>
      </c>
      <c r="S191" s="25">
        <v>45851</v>
      </c>
      <c r="T191" s="17"/>
      <c r="U191" s="17"/>
    </row>
    <row r="192" spans="1:21" ht="15.75" customHeight="1" thickBot="1">
      <c r="A192" s="24" t="s">
        <v>46</v>
      </c>
      <c r="B192" s="24" t="s">
        <v>238</v>
      </c>
      <c r="C192" s="24" t="s">
        <v>280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25">
        <v>45816</v>
      </c>
      <c r="O192" s="24" t="s">
        <v>27</v>
      </c>
      <c r="P192" s="24" t="s">
        <v>28</v>
      </c>
      <c r="Q192" s="24" t="s">
        <v>299</v>
      </c>
      <c r="R192" s="25">
        <v>4</v>
      </c>
      <c r="S192" s="25">
        <v>45851</v>
      </c>
      <c r="T192" s="17"/>
      <c r="U192" s="17"/>
    </row>
    <row r="193" spans="1:21" ht="15.75" customHeight="1" thickBot="1">
      <c r="A193" s="24" t="s">
        <v>97</v>
      </c>
      <c r="B193" s="24" t="s">
        <v>265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25">
        <v>45818</v>
      </c>
      <c r="O193" s="24" t="s">
        <v>87</v>
      </c>
      <c r="P193" s="24" t="s">
        <v>88</v>
      </c>
      <c r="Q193" s="24" t="s">
        <v>266</v>
      </c>
      <c r="R193" s="25">
        <v>4</v>
      </c>
      <c r="S193" s="25">
        <v>45832</v>
      </c>
      <c r="T193" s="17"/>
      <c r="U193" s="17"/>
    </row>
    <row r="194" spans="1:21" ht="15.75" customHeight="1" thickBot="1">
      <c r="A194" s="24" t="s">
        <v>227</v>
      </c>
      <c r="B194" s="24" t="s">
        <v>228</v>
      </c>
      <c r="C194" s="24" t="s">
        <v>446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25">
        <v>45820</v>
      </c>
      <c r="O194" s="24" t="s">
        <v>87</v>
      </c>
      <c r="P194" s="24" t="s">
        <v>88</v>
      </c>
      <c r="Q194" s="24" t="s">
        <v>230</v>
      </c>
      <c r="R194" s="25">
        <v>5</v>
      </c>
      <c r="S194" s="25">
        <v>45839</v>
      </c>
      <c r="T194" s="17"/>
      <c r="U194" s="26" t="s">
        <v>762</v>
      </c>
    </row>
    <row r="195" spans="1:21" ht="15.75" customHeight="1" thickBot="1">
      <c r="A195" s="24" t="s">
        <v>71</v>
      </c>
      <c r="B195" s="24" t="s">
        <v>177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25">
        <v>45820</v>
      </c>
      <c r="O195" s="24" t="s">
        <v>87</v>
      </c>
      <c r="P195" s="24" t="s">
        <v>88</v>
      </c>
      <c r="Q195" s="24" t="s">
        <v>268</v>
      </c>
      <c r="R195" s="25">
        <v>5</v>
      </c>
      <c r="S195" s="25">
        <v>45839</v>
      </c>
      <c r="T195" s="17"/>
      <c r="U195" s="26" t="s">
        <v>759</v>
      </c>
    </row>
    <row r="196" spans="1:21" ht="15.75" customHeight="1" thickBot="1">
      <c r="A196" s="24" t="s">
        <v>458</v>
      </c>
      <c r="B196" s="24" t="s">
        <v>459</v>
      </c>
      <c r="C196" s="24" t="s">
        <v>188</v>
      </c>
      <c r="D196" s="24" t="s">
        <v>71</v>
      </c>
      <c r="E196" s="25">
        <v>45820</v>
      </c>
      <c r="F196" s="24" t="s">
        <v>175</v>
      </c>
      <c r="G196" s="25">
        <v>45848</v>
      </c>
      <c r="H196" s="24" t="s">
        <v>386</v>
      </c>
      <c r="I196" s="25">
        <v>45869</v>
      </c>
      <c r="J196" s="17"/>
      <c r="K196" s="17"/>
      <c r="L196" s="17"/>
      <c r="M196" s="17"/>
      <c r="N196" s="25">
        <v>45820</v>
      </c>
      <c r="O196" s="24" t="s">
        <v>87</v>
      </c>
      <c r="P196" s="24" t="s">
        <v>88</v>
      </c>
      <c r="Q196" s="17"/>
      <c r="R196" s="25">
        <v>17</v>
      </c>
      <c r="S196" s="25">
        <v>45888</v>
      </c>
      <c r="T196" s="17"/>
      <c r="U196" s="17"/>
    </row>
    <row r="197" spans="1:21" ht="15.75" customHeight="1" thickBot="1">
      <c r="A197" s="24" t="s">
        <v>172</v>
      </c>
      <c r="B197" s="24" t="s">
        <v>173</v>
      </c>
      <c r="C197" s="24" t="s">
        <v>119</v>
      </c>
      <c r="D197" s="24" t="s">
        <v>71</v>
      </c>
      <c r="E197" s="25">
        <v>45820</v>
      </c>
      <c r="F197" s="24" t="s">
        <v>175</v>
      </c>
      <c r="G197" s="25">
        <v>45848</v>
      </c>
      <c r="H197" s="17"/>
      <c r="I197" s="17"/>
      <c r="J197" s="17"/>
      <c r="K197" s="17"/>
      <c r="L197" s="17"/>
      <c r="M197" s="17"/>
      <c r="N197" s="25">
        <v>45820</v>
      </c>
      <c r="O197" s="24" t="s">
        <v>87</v>
      </c>
      <c r="P197" s="24" t="s">
        <v>88</v>
      </c>
      <c r="Q197" s="17"/>
      <c r="R197" s="25">
        <v>11</v>
      </c>
      <c r="S197" s="25">
        <v>45867</v>
      </c>
      <c r="T197" s="17"/>
      <c r="U197" s="17"/>
    </row>
    <row r="198" spans="1:21" ht="15.75" customHeight="1" thickBot="1">
      <c r="A198" s="24" t="s">
        <v>246</v>
      </c>
      <c r="B198" s="24" t="s">
        <v>247</v>
      </c>
      <c r="C198" s="24" t="s">
        <v>241</v>
      </c>
      <c r="D198" s="24" t="s">
        <v>23</v>
      </c>
      <c r="E198" s="25">
        <v>45820</v>
      </c>
      <c r="F198" s="24" t="s">
        <v>249</v>
      </c>
      <c r="G198" s="25">
        <v>45841</v>
      </c>
      <c r="H198" s="17"/>
      <c r="I198" s="17"/>
      <c r="J198" s="17"/>
      <c r="K198" s="17"/>
      <c r="L198" s="17"/>
      <c r="M198" s="17"/>
      <c r="N198" s="25">
        <v>45820</v>
      </c>
      <c r="O198" s="24" t="s">
        <v>87</v>
      </c>
      <c r="P198" s="24" t="s">
        <v>88</v>
      </c>
      <c r="Q198" s="24" t="s">
        <v>356</v>
      </c>
      <c r="R198" s="25">
        <v>11</v>
      </c>
      <c r="S198" s="25">
        <v>45860</v>
      </c>
      <c r="T198" s="17"/>
      <c r="U198" s="17"/>
    </row>
    <row r="199" spans="1:21" ht="15.75" customHeight="1" thickBot="1">
      <c r="A199" s="24" t="s">
        <v>103</v>
      </c>
      <c r="B199" s="24" t="s">
        <v>104</v>
      </c>
      <c r="C199" s="24" t="s">
        <v>181</v>
      </c>
      <c r="D199" s="24" t="s">
        <v>23</v>
      </c>
      <c r="E199" s="25">
        <v>45820</v>
      </c>
      <c r="F199" s="24" t="s">
        <v>24</v>
      </c>
      <c r="G199" s="25">
        <v>45841</v>
      </c>
      <c r="H199" s="24" t="s">
        <v>125</v>
      </c>
      <c r="I199" s="25">
        <v>45862</v>
      </c>
      <c r="J199" s="17"/>
      <c r="K199" s="17"/>
      <c r="L199" s="17"/>
      <c r="M199" s="17"/>
      <c r="N199" s="25">
        <v>45820</v>
      </c>
      <c r="O199" s="24" t="s">
        <v>87</v>
      </c>
      <c r="P199" s="24" t="s">
        <v>88</v>
      </c>
      <c r="Q199" s="24" t="s">
        <v>474</v>
      </c>
      <c r="R199" s="25">
        <v>17</v>
      </c>
      <c r="S199" s="25">
        <v>45883</v>
      </c>
      <c r="T199" s="17"/>
      <c r="U199" s="17"/>
    </row>
    <row r="200" spans="1:21" ht="15.75" customHeight="1" thickBot="1">
      <c r="A200" s="24" t="s">
        <v>23</v>
      </c>
      <c r="B200" s="24" t="s">
        <v>184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25">
        <v>45820</v>
      </c>
      <c r="O200" s="24" t="s">
        <v>87</v>
      </c>
      <c r="P200" s="24" t="s">
        <v>88</v>
      </c>
      <c r="Q200" s="17"/>
      <c r="R200" s="25">
        <v>5</v>
      </c>
      <c r="S200" s="25">
        <v>45839</v>
      </c>
      <c r="T200" s="17"/>
      <c r="U200" s="17"/>
    </row>
    <row r="201" spans="1:21" ht="15.75" customHeight="1" thickBot="1">
      <c r="A201" s="24" t="s">
        <v>73</v>
      </c>
      <c r="B201" s="24" t="s">
        <v>390</v>
      </c>
      <c r="C201" s="24" t="s">
        <v>58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25">
        <v>45820</v>
      </c>
      <c r="O201" s="24" t="s">
        <v>87</v>
      </c>
      <c r="P201" s="24" t="s">
        <v>88</v>
      </c>
      <c r="Q201" s="24" t="s">
        <v>412</v>
      </c>
      <c r="R201" s="25">
        <v>5</v>
      </c>
      <c r="S201" s="25">
        <v>45839</v>
      </c>
      <c r="T201" s="17"/>
      <c r="U201" s="17"/>
    </row>
    <row r="202" spans="1:21" ht="15.75" customHeight="1" thickBot="1">
      <c r="A202" s="24" t="s">
        <v>99</v>
      </c>
      <c r="B202" s="24" t="s">
        <v>100</v>
      </c>
      <c r="C202" s="24" t="s">
        <v>222</v>
      </c>
      <c r="D202" s="24" t="s">
        <v>43</v>
      </c>
      <c r="E202" s="25">
        <v>45823</v>
      </c>
      <c r="F202" s="24" t="s">
        <v>79</v>
      </c>
      <c r="G202" s="25">
        <v>45872</v>
      </c>
      <c r="H202" s="24" t="s">
        <v>45</v>
      </c>
      <c r="I202" s="25">
        <v>45914</v>
      </c>
      <c r="J202" s="24" t="s">
        <v>46</v>
      </c>
      <c r="K202" s="25">
        <v>45956</v>
      </c>
      <c r="L202" s="24" t="s">
        <v>726</v>
      </c>
      <c r="M202" s="25">
        <v>45998</v>
      </c>
      <c r="N202" s="25">
        <v>45823</v>
      </c>
      <c r="O202" s="24" t="s">
        <v>27</v>
      </c>
      <c r="P202" s="24" t="s">
        <v>28</v>
      </c>
      <c r="Q202" s="24" t="s">
        <v>365</v>
      </c>
      <c r="R202" s="25">
        <v>28</v>
      </c>
      <c r="S202" s="25">
        <v>46033</v>
      </c>
      <c r="T202" s="17"/>
      <c r="U202" s="17"/>
    </row>
    <row r="203" spans="1:21" ht="15.75" customHeight="1" thickBot="1">
      <c r="A203" s="24" t="s">
        <v>76</v>
      </c>
      <c r="B203" s="24" t="s">
        <v>77</v>
      </c>
      <c r="C203" s="24" t="s">
        <v>181</v>
      </c>
      <c r="D203" s="24" t="s">
        <v>43</v>
      </c>
      <c r="E203" s="25">
        <v>45823</v>
      </c>
      <c r="F203" s="24" t="s">
        <v>79</v>
      </c>
      <c r="G203" s="25">
        <v>45872</v>
      </c>
      <c r="H203" s="24" t="s">
        <v>45</v>
      </c>
      <c r="I203" s="25">
        <v>45914</v>
      </c>
      <c r="J203" s="17"/>
      <c r="K203" s="17"/>
      <c r="L203" s="17"/>
      <c r="M203" s="17"/>
      <c r="N203" s="25">
        <v>45823</v>
      </c>
      <c r="O203" s="24" t="s">
        <v>27</v>
      </c>
      <c r="P203" s="24" t="s">
        <v>28</v>
      </c>
      <c r="Q203" s="17"/>
      <c r="R203" s="25">
        <v>16</v>
      </c>
      <c r="S203" s="25">
        <v>45949</v>
      </c>
      <c r="T203" s="17"/>
      <c r="U203" s="17"/>
    </row>
    <row r="204" spans="1:21" ht="15.75" customHeight="1" thickBot="1">
      <c r="A204" s="24" t="s">
        <v>43</v>
      </c>
      <c r="B204" s="24" t="s">
        <v>138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25">
        <v>45823</v>
      </c>
      <c r="O204" s="24" t="s">
        <v>27</v>
      </c>
      <c r="P204" s="24" t="s">
        <v>28</v>
      </c>
      <c r="Q204" s="17"/>
      <c r="R204" s="25">
        <v>5</v>
      </c>
      <c r="S204" s="25">
        <v>45858</v>
      </c>
      <c r="T204" s="17"/>
      <c r="U204" s="17"/>
    </row>
    <row r="205" spans="1:21" ht="15.75" customHeight="1" thickBot="1">
      <c r="A205" s="24" t="s">
        <v>54</v>
      </c>
      <c r="B205" s="24" t="s">
        <v>200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25">
        <v>45823</v>
      </c>
      <c r="O205" s="24" t="s">
        <v>27</v>
      </c>
      <c r="P205" s="24" t="s">
        <v>28</v>
      </c>
      <c r="Q205" s="24" t="s">
        <v>351</v>
      </c>
      <c r="R205" s="25">
        <v>4</v>
      </c>
      <c r="S205" s="25">
        <v>45851</v>
      </c>
      <c r="T205" s="17"/>
      <c r="U205" s="17"/>
    </row>
    <row r="206" spans="1:21" ht="15.75" customHeight="1" thickBot="1">
      <c r="A206" s="24" t="s">
        <v>24</v>
      </c>
      <c r="B206" s="24" t="s">
        <v>149</v>
      </c>
      <c r="C206" s="24" t="s">
        <v>485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25">
        <v>45823</v>
      </c>
      <c r="O206" s="24" t="s">
        <v>27</v>
      </c>
      <c r="P206" s="24" t="s">
        <v>28</v>
      </c>
      <c r="Q206" s="24" t="s">
        <v>264</v>
      </c>
      <c r="R206" s="25">
        <v>5</v>
      </c>
      <c r="S206" s="25">
        <v>45858</v>
      </c>
      <c r="T206" s="17"/>
      <c r="U206" s="17"/>
    </row>
    <row r="207" spans="1:21" ht="15.75" customHeight="1" thickBot="1">
      <c r="A207" s="24" t="s">
        <v>35</v>
      </c>
      <c r="B207" s="24" t="s">
        <v>163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25">
        <v>45823</v>
      </c>
      <c r="O207" s="24" t="s">
        <v>27</v>
      </c>
      <c r="P207" s="24" t="s">
        <v>59</v>
      </c>
      <c r="Q207" s="24" t="s">
        <v>270</v>
      </c>
      <c r="R207" s="25">
        <v>5</v>
      </c>
      <c r="S207" s="25">
        <v>45844</v>
      </c>
      <c r="T207" s="17"/>
      <c r="U207" s="26" t="s">
        <v>755</v>
      </c>
    </row>
    <row r="208" spans="1:21" ht="15.75" customHeight="1" thickBot="1">
      <c r="A208" s="24" t="s">
        <v>308</v>
      </c>
      <c r="B208" s="24" t="s">
        <v>309</v>
      </c>
      <c r="C208" s="24" t="s">
        <v>313</v>
      </c>
      <c r="D208" s="24" t="s">
        <v>253</v>
      </c>
      <c r="E208" s="25">
        <v>45826</v>
      </c>
      <c r="F208" s="24" t="s">
        <v>310</v>
      </c>
      <c r="G208" s="25">
        <v>45854</v>
      </c>
      <c r="H208" s="17"/>
      <c r="I208" s="17"/>
      <c r="J208" s="17"/>
      <c r="K208" s="17"/>
      <c r="L208" s="17"/>
      <c r="M208" s="17"/>
      <c r="N208" s="25">
        <v>45826</v>
      </c>
      <c r="O208" s="24" t="s">
        <v>312</v>
      </c>
      <c r="P208" s="24" t="s">
        <v>59</v>
      </c>
      <c r="Q208" s="24" t="s">
        <v>311</v>
      </c>
      <c r="R208" s="25">
        <v>11</v>
      </c>
      <c r="S208" s="25">
        <v>45873</v>
      </c>
      <c r="T208" s="17"/>
      <c r="U208" s="17"/>
    </row>
    <row r="209" spans="1:21" ht="15.75" customHeight="1" thickBot="1">
      <c r="A209" s="24" t="s">
        <v>253</v>
      </c>
      <c r="B209" s="24" t="s">
        <v>254</v>
      </c>
      <c r="C209" s="24" t="s">
        <v>225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25">
        <v>45826</v>
      </c>
      <c r="O209" s="24" t="s">
        <v>312</v>
      </c>
      <c r="P209" s="24" t="s">
        <v>59</v>
      </c>
      <c r="Q209" s="24" t="s">
        <v>416</v>
      </c>
      <c r="R209" s="25">
        <v>5</v>
      </c>
      <c r="S209" s="25">
        <v>45845</v>
      </c>
      <c r="T209" s="17"/>
      <c r="U209" s="17"/>
    </row>
    <row r="210" spans="1:21" ht="15.75" customHeight="1" thickBot="1">
      <c r="A210" s="24" t="s">
        <v>54</v>
      </c>
      <c r="B210" s="24" t="s">
        <v>200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25">
        <v>45827</v>
      </c>
      <c r="O210" s="24" t="s">
        <v>87</v>
      </c>
      <c r="P210" s="24" t="s">
        <v>88</v>
      </c>
      <c r="Q210" s="17"/>
      <c r="R210" s="25">
        <v>4</v>
      </c>
      <c r="S210" s="25">
        <v>45841</v>
      </c>
      <c r="T210" s="17"/>
      <c r="U210" s="17"/>
    </row>
    <row r="211" spans="1:21" ht="15.75" customHeight="1" thickBot="1">
      <c r="A211" s="24" t="s">
        <v>465</v>
      </c>
      <c r="B211" s="24" t="s">
        <v>466</v>
      </c>
      <c r="C211" s="24" t="s">
        <v>296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25">
        <v>45829</v>
      </c>
      <c r="O211" s="24" t="s">
        <v>67</v>
      </c>
      <c r="P211" s="24" t="s">
        <v>350</v>
      </c>
      <c r="Q211" s="24" t="s">
        <v>230</v>
      </c>
      <c r="R211" s="25">
        <v>4</v>
      </c>
      <c r="S211" s="25">
        <v>45857</v>
      </c>
      <c r="T211" s="17"/>
      <c r="U211" s="26" t="s">
        <v>770</v>
      </c>
    </row>
    <row r="212" spans="1:21" ht="15.75" customHeight="1" thickBot="1">
      <c r="A212" s="24" t="s">
        <v>55</v>
      </c>
      <c r="B212" s="24" t="s">
        <v>303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25">
        <v>45829</v>
      </c>
      <c r="O212" s="24" t="s">
        <v>67</v>
      </c>
      <c r="P212" s="24" t="s">
        <v>59</v>
      </c>
      <c r="Q212" s="24" t="s">
        <v>427</v>
      </c>
      <c r="R212" s="25">
        <v>4</v>
      </c>
      <c r="S212" s="25">
        <v>45857</v>
      </c>
      <c r="T212" s="17"/>
      <c r="U212" s="17"/>
    </row>
    <row r="213" spans="1:21" ht="15.75" customHeight="1" thickBot="1">
      <c r="A213" s="24" t="s">
        <v>213</v>
      </c>
      <c r="B213" s="24" t="s">
        <v>318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25">
        <v>45829</v>
      </c>
      <c r="O213" s="24" t="s">
        <v>67</v>
      </c>
      <c r="P213" s="24" t="s">
        <v>59</v>
      </c>
      <c r="Q213" s="24" t="s">
        <v>145</v>
      </c>
      <c r="R213" s="25">
        <v>5</v>
      </c>
      <c r="S213" s="25">
        <v>45864</v>
      </c>
      <c r="T213" s="17"/>
      <c r="U213" s="17"/>
    </row>
    <row r="214" spans="1:21" ht="15.75" customHeight="1" thickBot="1">
      <c r="A214" s="24" t="s">
        <v>60</v>
      </c>
      <c r="B214" s="24" t="s">
        <v>61</v>
      </c>
      <c r="C214" s="24" t="s">
        <v>51</v>
      </c>
      <c r="D214" s="24" t="s">
        <v>62</v>
      </c>
      <c r="E214" s="25">
        <v>45830</v>
      </c>
      <c r="F214" s="24" t="s">
        <v>63</v>
      </c>
      <c r="G214" s="25">
        <v>45879</v>
      </c>
      <c r="H214" s="24" t="s">
        <v>64</v>
      </c>
      <c r="I214" s="25">
        <v>45921</v>
      </c>
      <c r="J214" s="24" t="s">
        <v>65</v>
      </c>
      <c r="K214" s="25">
        <v>45963</v>
      </c>
      <c r="L214" s="17"/>
      <c r="M214" s="17"/>
      <c r="N214" s="25">
        <v>45830</v>
      </c>
      <c r="O214" s="24" t="s">
        <v>27</v>
      </c>
      <c r="P214" s="24" t="s">
        <v>59</v>
      </c>
      <c r="Q214" s="17"/>
      <c r="R214" s="25">
        <v>22</v>
      </c>
      <c r="S214" s="25">
        <v>45998</v>
      </c>
      <c r="T214" s="17"/>
      <c r="U214" s="17"/>
    </row>
    <row r="215" spans="1:21" ht="15.75" customHeight="1" thickBot="1">
      <c r="A215" s="24" t="s">
        <v>152</v>
      </c>
      <c r="B215" s="24" t="s">
        <v>153</v>
      </c>
      <c r="C215" s="24" t="s">
        <v>405</v>
      </c>
      <c r="D215" s="24" t="s">
        <v>62</v>
      </c>
      <c r="E215" s="25">
        <v>45830</v>
      </c>
      <c r="F215" s="24" t="s">
        <v>63</v>
      </c>
      <c r="G215" s="25">
        <v>45879</v>
      </c>
      <c r="H215" s="24" t="s">
        <v>64</v>
      </c>
      <c r="I215" s="25">
        <v>45921</v>
      </c>
      <c r="J215" s="17"/>
      <c r="K215" s="17"/>
      <c r="L215" s="17"/>
      <c r="M215" s="17"/>
      <c r="N215" s="25">
        <v>45830</v>
      </c>
      <c r="O215" s="24" t="s">
        <v>27</v>
      </c>
      <c r="P215" s="24" t="s">
        <v>59</v>
      </c>
      <c r="Q215" s="17"/>
      <c r="R215" s="25">
        <v>16</v>
      </c>
      <c r="S215" s="25">
        <v>45956</v>
      </c>
      <c r="T215" s="17"/>
      <c r="U215" s="17"/>
    </row>
    <row r="216" spans="1:21" ht="15.75" customHeight="1" thickBot="1">
      <c r="A216" s="24" t="s">
        <v>62</v>
      </c>
      <c r="B216" s="24" t="s">
        <v>156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25">
        <v>45830</v>
      </c>
      <c r="O216" s="24" t="s">
        <v>27</v>
      </c>
      <c r="P216" s="24" t="s">
        <v>59</v>
      </c>
      <c r="Q216" s="17"/>
      <c r="R216" s="25">
        <v>4</v>
      </c>
      <c r="S216" s="25">
        <v>45865</v>
      </c>
      <c r="T216" s="17"/>
      <c r="U216" s="17"/>
    </row>
    <row r="217" spans="1:21" ht="15.75" customHeight="1" thickBot="1">
      <c r="A217" s="24" t="s">
        <v>120</v>
      </c>
      <c r="B217" s="24" t="s">
        <v>224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25">
        <v>45830</v>
      </c>
      <c r="O217" s="24" t="s">
        <v>27</v>
      </c>
      <c r="P217" s="24" t="s">
        <v>28</v>
      </c>
      <c r="Q217" s="24" t="s">
        <v>179</v>
      </c>
      <c r="R217" s="25">
        <v>5</v>
      </c>
      <c r="S217" s="25">
        <v>45865</v>
      </c>
      <c r="T217" s="17"/>
      <c r="U217" s="26" t="s">
        <v>763</v>
      </c>
    </row>
    <row r="218" spans="1:21" ht="15.75" customHeight="1" thickBot="1">
      <c r="A218" s="24" t="s">
        <v>413</v>
      </c>
      <c r="B218" s="24" t="s">
        <v>414</v>
      </c>
      <c r="C218" s="24" t="s">
        <v>174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25">
        <v>45830</v>
      </c>
      <c r="O218" s="24" t="s">
        <v>27</v>
      </c>
      <c r="P218" s="24" t="s">
        <v>28</v>
      </c>
      <c r="Q218" s="17"/>
      <c r="R218" s="25">
        <v>5</v>
      </c>
      <c r="S218" s="25">
        <v>45727</v>
      </c>
      <c r="T218" s="17"/>
      <c r="U218" s="17"/>
    </row>
    <row r="219" spans="1:21" ht="15.75" customHeight="1" thickBot="1">
      <c r="A219" s="24" t="s">
        <v>71</v>
      </c>
      <c r="B219" s="24" t="s">
        <v>177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25">
        <v>45830</v>
      </c>
      <c r="O219" s="24" t="s">
        <v>27</v>
      </c>
      <c r="P219" s="24" t="s">
        <v>28</v>
      </c>
      <c r="Q219" s="24" t="s">
        <v>540</v>
      </c>
      <c r="R219" s="25">
        <v>5</v>
      </c>
      <c r="S219" s="25">
        <v>45865</v>
      </c>
      <c r="T219" s="17"/>
      <c r="U219" s="26" t="s">
        <v>759</v>
      </c>
    </row>
    <row r="220" spans="1:21" ht="15.75" customHeight="1" thickBot="1">
      <c r="A220" s="24" t="s">
        <v>19</v>
      </c>
      <c r="B220" s="24" t="s">
        <v>20</v>
      </c>
      <c r="C220" s="24" t="s">
        <v>331</v>
      </c>
      <c r="D220" s="24" t="s">
        <v>22</v>
      </c>
      <c r="E220" s="25">
        <v>45830</v>
      </c>
      <c r="F220" s="24" t="s">
        <v>23</v>
      </c>
      <c r="G220" s="25">
        <v>45879</v>
      </c>
      <c r="H220" s="24" t="s">
        <v>24</v>
      </c>
      <c r="I220" s="25">
        <v>45921</v>
      </c>
      <c r="J220" s="24" t="s">
        <v>125</v>
      </c>
      <c r="K220" s="25">
        <v>45963</v>
      </c>
      <c r="L220" s="24" t="s">
        <v>73</v>
      </c>
      <c r="M220" s="25">
        <v>46005</v>
      </c>
      <c r="N220" s="25">
        <v>45830</v>
      </c>
      <c r="O220" s="24" t="s">
        <v>27</v>
      </c>
      <c r="P220" s="24" t="s">
        <v>28</v>
      </c>
      <c r="Q220" s="24" t="s">
        <v>473</v>
      </c>
      <c r="R220" s="25">
        <v>29</v>
      </c>
      <c r="S220" s="25">
        <v>46040</v>
      </c>
      <c r="T220" s="17"/>
      <c r="U220" s="17"/>
    </row>
    <row r="221" spans="1:21" ht="15.75" customHeight="1" thickBot="1">
      <c r="A221" s="24" t="s">
        <v>22</v>
      </c>
      <c r="B221" s="24" t="s">
        <v>278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25">
        <v>45830</v>
      </c>
      <c r="O221" s="24" t="s">
        <v>27</v>
      </c>
      <c r="P221" s="24" t="s">
        <v>28</v>
      </c>
      <c r="Q221" s="17"/>
      <c r="R221" s="25">
        <v>5</v>
      </c>
      <c r="S221" s="25">
        <v>45872</v>
      </c>
      <c r="T221" s="17"/>
      <c r="U221" s="17"/>
    </row>
    <row r="222" spans="1:21" ht="15.75" customHeight="1" thickBot="1">
      <c r="A222" s="24" t="s">
        <v>97</v>
      </c>
      <c r="B222" s="24" t="s">
        <v>265</v>
      </c>
      <c r="C222" s="24" t="s">
        <v>208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25">
        <v>45830</v>
      </c>
      <c r="O222" s="24" t="s">
        <v>27</v>
      </c>
      <c r="P222" s="24" t="s">
        <v>28</v>
      </c>
      <c r="Q222" s="24" t="s">
        <v>266</v>
      </c>
      <c r="R222" s="25">
        <v>4</v>
      </c>
      <c r="S222" s="25">
        <v>45865</v>
      </c>
      <c r="T222" s="17"/>
      <c r="U222" s="17"/>
    </row>
    <row r="223" spans="1:21" ht="15.75" customHeight="1" thickBot="1">
      <c r="A223" s="24" t="s">
        <v>107</v>
      </c>
      <c r="B223" s="24" t="s">
        <v>108</v>
      </c>
      <c r="C223" s="24" t="s">
        <v>454</v>
      </c>
      <c r="D223" s="24" t="s">
        <v>64</v>
      </c>
      <c r="E223" s="25">
        <v>45834</v>
      </c>
      <c r="F223" s="24" t="s">
        <v>65</v>
      </c>
      <c r="G223" s="25">
        <v>45855</v>
      </c>
      <c r="H223" s="17"/>
      <c r="I223" s="17"/>
      <c r="J223" s="17"/>
      <c r="K223" s="17"/>
      <c r="L223" s="17"/>
      <c r="M223" s="17"/>
      <c r="N223" s="25">
        <v>45834</v>
      </c>
      <c r="O223" s="24" t="s">
        <v>87</v>
      </c>
      <c r="P223" s="24" t="s">
        <v>88</v>
      </c>
      <c r="Q223" s="17"/>
      <c r="R223" s="25">
        <v>11</v>
      </c>
      <c r="S223" s="25">
        <v>45874</v>
      </c>
      <c r="T223" s="17"/>
      <c r="U223" s="17"/>
    </row>
    <row r="224" spans="1:21" ht="15.75" customHeight="1" thickBot="1">
      <c r="A224" s="24" t="s">
        <v>64</v>
      </c>
      <c r="B224" s="24" t="s">
        <v>284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25">
        <v>45834</v>
      </c>
      <c r="O224" s="24" t="s">
        <v>87</v>
      </c>
      <c r="P224" s="24" t="s">
        <v>88</v>
      </c>
      <c r="Q224" s="17"/>
      <c r="R224" s="25">
        <v>5</v>
      </c>
      <c r="S224" s="25">
        <v>45853</v>
      </c>
      <c r="T224" s="17"/>
      <c r="U224" s="17"/>
    </row>
    <row r="225" spans="1:21" ht="15.75" customHeight="1" thickBot="1">
      <c r="A225" s="24" t="s">
        <v>45</v>
      </c>
      <c r="B225" s="24" t="s">
        <v>180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25">
        <v>45834</v>
      </c>
      <c r="O225" s="24" t="s">
        <v>87</v>
      </c>
      <c r="P225" s="24" t="s">
        <v>88</v>
      </c>
      <c r="Q225" s="17"/>
      <c r="R225" s="25">
        <v>5</v>
      </c>
      <c r="S225" s="25">
        <v>45853</v>
      </c>
      <c r="T225" s="17"/>
      <c r="U225" s="17"/>
    </row>
    <row r="226" spans="1:21" ht="15.75" customHeight="1" thickBot="1">
      <c r="A226" s="24" t="s">
        <v>65</v>
      </c>
      <c r="B226" s="24" t="s">
        <v>192</v>
      </c>
      <c r="C226" s="24" t="s">
        <v>242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25">
        <v>45836</v>
      </c>
      <c r="O226" s="24" t="s">
        <v>67</v>
      </c>
      <c r="P226" s="24" t="s">
        <v>59</v>
      </c>
      <c r="Q226" s="24" t="s">
        <v>193</v>
      </c>
      <c r="R226" s="25">
        <v>5</v>
      </c>
      <c r="S226" s="25">
        <v>45871</v>
      </c>
      <c r="T226" s="17"/>
      <c r="U226" s="17"/>
    </row>
    <row r="227" spans="1:21" ht="15.75" customHeight="1" thickBot="1">
      <c r="A227" s="24" t="s">
        <v>249</v>
      </c>
      <c r="B227" s="24" t="s">
        <v>184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25">
        <v>45841</v>
      </c>
      <c r="O227" s="24" t="s">
        <v>87</v>
      </c>
      <c r="P227" s="24" t="s">
        <v>88</v>
      </c>
      <c r="Q227" s="17"/>
      <c r="R227" s="25">
        <v>5</v>
      </c>
      <c r="S227" s="25">
        <v>45860</v>
      </c>
      <c r="T227" s="17"/>
      <c r="U227" s="17"/>
    </row>
    <row r="228" spans="1:21" ht="15.75" customHeight="1" thickBot="1">
      <c r="A228" s="24" t="s">
        <v>24</v>
      </c>
      <c r="B228" s="24" t="s">
        <v>149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25">
        <v>45841</v>
      </c>
      <c r="O228" s="24" t="s">
        <v>87</v>
      </c>
      <c r="P228" s="24" t="s">
        <v>88</v>
      </c>
      <c r="Q228" s="17"/>
      <c r="R228" s="25">
        <v>5</v>
      </c>
      <c r="S228" s="25">
        <v>45860</v>
      </c>
      <c r="T228" s="17"/>
      <c r="U228" s="17"/>
    </row>
    <row r="229" spans="1:21" ht="15.75" customHeight="1" thickBot="1">
      <c r="A229" s="24" t="s">
        <v>127</v>
      </c>
      <c r="B229" s="24" t="s">
        <v>128</v>
      </c>
      <c r="C229" s="24" t="s">
        <v>258</v>
      </c>
      <c r="D229" s="24" t="s">
        <v>24</v>
      </c>
      <c r="E229" s="25">
        <v>45841</v>
      </c>
      <c r="F229" s="24" t="s">
        <v>130</v>
      </c>
      <c r="G229" s="25">
        <v>45869</v>
      </c>
      <c r="H229" s="17"/>
      <c r="I229" s="17"/>
      <c r="J229" s="17"/>
      <c r="K229" s="17"/>
      <c r="L229" s="17"/>
      <c r="M229" s="17"/>
      <c r="N229" s="25">
        <v>45841</v>
      </c>
      <c r="O229" s="24" t="s">
        <v>87</v>
      </c>
      <c r="P229" s="24" t="s">
        <v>88</v>
      </c>
      <c r="Q229" s="17"/>
      <c r="R229" s="25">
        <v>11</v>
      </c>
      <c r="S229" s="25">
        <v>45844</v>
      </c>
      <c r="T229" s="17"/>
      <c r="U229" s="17"/>
    </row>
    <row r="230" spans="1:21" ht="15.75" customHeight="1" thickBot="1">
      <c r="A230" s="24" t="s">
        <v>310</v>
      </c>
      <c r="B230" s="24" t="s">
        <v>400</v>
      </c>
      <c r="C230" s="24" t="s">
        <v>296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25">
        <v>45843</v>
      </c>
      <c r="O230" s="24" t="s">
        <v>67</v>
      </c>
      <c r="P230" s="24" t="s">
        <v>59</v>
      </c>
      <c r="Q230" s="24" t="s">
        <v>416</v>
      </c>
      <c r="R230" s="25">
        <v>5</v>
      </c>
      <c r="S230" s="25">
        <v>45878</v>
      </c>
      <c r="T230" s="17"/>
      <c r="U230" s="17"/>
    </row>
    <row r="231" spans="1:21" ht="15.75" customHeight="1" thickBot="1">
      <c r="A231" s="24" t="s">
        <v>334</v>
      </c>
      <c r="B231" s="24" t="s">
        <v>335</v>
      </c>
      <c r="C231" s="24" t="s">
        <v>133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25">
        <v>45844</v>
      </c>
      <c r="O231" s="24" t="s">
        <v>27</v>
      </c>
      <c r="P231" s="24" t="s">
        <v>28</v>
      </c>
      <c r="Q231" s="17"/>
      <c r="R231" s="25">
        <v>5</v>
      </c>
      <c r="S231" s="25">
        <v>45879</v>
      </c>
      <c r="T231" s="17"/>
      <c r="U231" s="17"/>
    </row>
    <row r="232" spans="1:21" ht="15.75" customHeight="1" thickBot="1">
      <c r="A232" s="24" t="s">
        <v>49</v>
      </c>
      <c r="B232" s="24" t="s">
        <v>50</v>
      </c>
      <c r="C232" s="24" t="s">
        <v>379</v>
      </c>
      <c r="D232" s="24" t="s">
        <v>52</v>
      </c>
      <c r="E232" s="25">
        <v>45844</v>
      </c>
      <c r="F232" s="24" t="s">
        <v>53</v>
      </c>
      <c r="G232" s="25">
        <v>45886</v>
      </c>
      <c r="H232" s="24" t="s">
        <v>54</v>
      </c>
      <c r="I232" s="25">
        <v>45928</v>
      </c>
      <c r="J232" s="24" t="s">
        <v>55</v>
      </c>
      <c r="K232" s="25">
        <v>45963</v>
      </c>
      <c r="L232" s="24" t="s">
        <v>56</v>
      </c>
      <c r="M232" s="25">
        <v>45998</v>
      </c>
      <c r="N232" s="25">
        <v>45844</v>
      </c>
      <c r="O232" s="24" t="s">
        <v>27</v>
      </c>
      <c r="P232" s="24" t="s">
        <v>28</v>
      </c>
      <c r="Q232" s="24" t="s">
        <v>456</v>
      </c>
      <c r="R232" s="25">
        <v>25</v>
      </c>
      <c r="S232" s="25">
        <v>46026</v>
      </c>
      <c r="T232" s="17"/>
      <c r="U232" s="17"/>
    </row>
    <row r="233" spans="1:21" ht="15.75" customHeight="1" thickBot="1">
      <c r="A233" s="24" t="s">
        <v>83</v>
      </c>
      <c r="B233" s="24" t="s">
        <v>84</v>
      </c>
      <c r="C233" s="24" t="s">
        <v>379</v>
      </c>
      <c r="D233" s="24" t="s">
        <v>52</v>
      </c>
      <c r="E233" s="25">
        <v>45844</v>
      </c>
      <c r="F233" s="24" t="s">
        <v>71</v>
      </c>
      <c r="G233" s="25">
        <v>45879</v>
      </c>
      <c r="H233" s="24" t="s">
        <v>24</v>
      </c>
      <c r="I233" s="25">
        <v>45921</v>
      </c>
      <c r="J233" s="17"/>
      <c r="K233" s="17"/>
      <c r="L233" s="17"/>
      <c r="M233" s="17"/>
      <c r="N233" s="25">
        <v>45844</v>
      </c>
      <c r="O233" s="24" t="s">
        <v>27</v>
      </c>
      <c r="P233" s="24" t="s">
        <v>28</v>
      </c>
      <c r="Q233" s="17"/>
      <c r="R233" s="25">
        <v>16</v>
      </c>
      <c r="S233" s="25">
        <v>45851</v>
      </c>
      <c r="T233" s="17"/>
      <c r="U233" s="17"/>
    </row>
    <row r="234" spans="1:21" ht="15.75" customHeight="1" thickBot="1">
      <c r="A234" s="24" t="s">
        <v>52</v>
      </c>
      <c r="B234" s="24" t="s">
        <v>276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25">
        <v>45844</v>
      </c>
      <c r="O234" s="24" t="s">
        <v>27</v>
      </c>
      <c r="P234" s="24" t="s">
        <v>28</v>
      </c>
      <c r="Q234" s="17"/>
      <c r="R234" s="25">
        <v>4</v>
      </c>
      <c r="S234" s="25">
        <v>45872</v>
      </c>
      <c r="T234" s="17"/>
      <c r="U234" s="17"/>
    </row>
    <row r="235" spans="1:21" ht="15.75" customHeight="1" thickBot="1">
      <c r="A235" s="24" t="s">
        <v>45</v>
      </c>
      <c r="B235" s="24" t="s">
        <v>180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25">
        <v>45844</v>
      </c>
      <c r="O235" s="24" t="s">
        <v>27</v>
      </c>
      <c r="P235" s="24" t="s">
        <v>28</v>
      </c>
      <c r="Q235" s="24" t="s">
        <v>338</v>
      </c>
      <c r="R235" s="25">
        <v>5</v>
      </c>
      <c r="S235" s="25">
        <v>45879</v>
      </c>
      <c r="T235" s="17"/>
      <c r="U235" s="17"/>
    </row>
    <row r="236" spans="1:21" ht="15.75" customHeight="1" thickBot="1">
      <c r="A236" s="24" t="s">
        <v>55</v>
      </c>
      <c r="B236" s="24" t="s">
        <v>303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25">
        <v>45846</v>
      </c>
      <c r="O236" s="24" t="s">
        <v>87</v>
      </c>
      <c r="P236" s="24" t="s">
        <v>88</v>
      </c>
      <c r="Q236" s="17"/>
      <c r="R236" s="25">
        <v>4</v>
      </c>
      <c r="S236" s="25">
        <v>45860</v>
      </c>
      <c r="T236" s="17"/>
      <c r="U236" s="17"/>
    </row>
    <row r="237" spans="1:21" ht="15.75" customHeight="1" thickBot="1">
      <c r="A237" s="24" t="s">
        <v>175</v>
      </c>
      <c r="B237" s="24" t="s">
        <v>301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25">
        <v>45848</v>
      </c>
      <c r="O237" s="24" t="s">
        <v>87</v>
      </c>
      <c r="P237" s="24" t="s">
        <v>88</v>
      </c>
      <c r="Q237" s="17"/>
      <c r="R237" s="25">
        <v>5</v>
      </c>
      <c r="S237" s="25">
        <v>45867</v>
      </c>
      <c r="T237" s="24" t="s">
        <v>766</v>
      </c>
      <c r="U237" s="26" t="s">
        <v>767</v>
      </c>
    </row>
    <row r="238" spans="1:21" ht="15.75" customHeight="1" thickBot="1">
      <c r="A238" s="24" t="s">
        <v>56</v>
      </c>
      <c r="B238" s="24" t="s">
        <v>251</v>
      </c>
      <c r="C238" s="24" t="s">
        <v>222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25">
        <v>45848</v>
      </c>
      <c r="O238" s="24" t="s">
        <v>114</v>
      </c>
      <c r="P238" s="24" t="s">
        <v>88</v>
      </c>
      <c r="Q238" s="24" t="s">
        <v>304</v>
      </c>
      <c r="R238" s="25">
        <v>5</v>
      </c>
      <c r="S238" s="25">
        <v>45869</v>
      </c>
      <c r="T238" s="17"/>
      <c r="U238" s="17"/>
    </row>
    <row r="239" spans="1:21" ht="15.75" customHeight="1" thickBot="1">
      <c r="A239" s="24" t="s">
        <v>111</v>
      </c>
      <c r="B239" s="24" t="s">
        <v>112</v>
      </c>
      <c r="C239" s="24" t="s">
        <v>313</v>
      </c>
      <c r="D239" s="24" t="s">
        <v>94</v>
      </c>
      <c r="E239" s="25">
        <v>45850</v>
      </c>
      <c r="F239" s="24" t="s">
        <v>95</v>
      </c>
      <c r="G239" s="25">
        <v>45885</v>
      </c>
      <c r="H239" s="24" t="s">
        <v>96</v>
      </c>
      <c r="I239" s="25">
        <v>45927</v>
      </c>
      <c r="J239" s="17"/>
      <c r="K239" s="17"/>
      <c r="L239" s="17"/>
      <c r="M239" s="17"/>
      <c r="N239" s="25">
        <v>45850</v>
      </c>
      <c r="O239" s="24" t="s">
        <v>67</v>
      </c>
      <c r="P239" s="24" t="s">
        <v>59</v>
      </c>
      <c r="Q239" s="17"/>
      <c r="R239" s="25">
        <v>14</v>
      </c>
      <c r="S239" s="25">
        <v>45820</v>
      </c>
      <c r="T239" s="17"/>
      <c r="U239" s="17"/>
    </row>
    <row r="240" spans="1:21" ht="15.75" customHeight="1" thickBot="1">
      <c r="A240" s="24" t="s">
        <v>94</v>
      </c>
      <c r="B240" s="24" t="s">
        <v>426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25">
        <v>45850</v>
      </c>
      <c r="O240" s="24" t="s">
        <v>67</v>
      </c>
      <c r="P240" s="24" t="s">
        <v>59</v>
      </c>
      <c r="Q240" s="17"/>
      <c r="R240" s="25">
        <v>4</v>
      </c>
      <c r="S240" s="25">
        <v>45878</v>
      </c>
      <c r="T240" s="17"/>
      <c r="U240" s="17"/>
    </row>
    <row r="241" spans="1:21" ht="15.75" customHeight="1" thickBot="1">
      <c r="A241" s="24" t="s">
        <v>227</v>
      </c>
      <c r="B241" s="24" t="s">
        <v>228</v>
      </c>
      <c r="C241" s="24" t="s">
        <v>178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25">
        <v>45850</v>
      </c>
      <c r="O241" s="24" t="s">
        <v>67</v>
      </c>
      <c r="P241" s="24" t="s">
        <v>59</v>
      </c>
      <c r="Q241" s="24" t="s">
        <v>230</v>
      </c>
      <c r="R241" s="25">
        <v>5</v>
      </c>
      <c r="S241" s="25">
        <v>45885</v>
      </c>
      <c r="T241" s="17"/>
      <c r="U241" s="26" t="s">
        <v>762</v>
      </c>
    </row>
    <row r="242" spans="1:21" ht="15.75" customHeight="1" thickBot="1">
      <c r="A242" s="24" t="s">
        <v>53</v>
      </c>
      <c r="B242" s="24" t="s">
        <v>196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25">
        <v>45850</v>
      </c>
      <c r="O242" s="24" t="s">
        <v>67</v>
      </c>
      <c r="P242" s="24" t="s">
        <v>59</v>
      </c>
      <c r="Q242" s="17"/>
      <c r="R242" s="25">
        <v>5</v>
      </c>
      <c r="S242" s="25">
        <v>45885</v>
      </c>
      <c r="T242" s="17"/>
      <c r="U242" s="17"/>
    </row>
    <row r="243" spans="1:21" ht="15.75" customHeight="1" thickBot="1">
      <c r="A243" s="24" t="s">
        <v>198</v>
      </c>
      <c r="B243" s="24" t="s">
        <v>199</v>
      </c>
      <c r="C243" s="24" t="s">
        <v>313</v>
      </c>
      <c r="D243" s="24" t="s">
        <v>53</v>
      </c>
      <c r="E243" s="25">
        <v>45850</v>
      </c>
      <c r="F243" s="24" t="s">
        <v>71</v>
      </c>
      <c r="G243" s="25">
        <v>45892</v>
      </c>
      <c r="H243" s="17"/>
      <c r="I243" s="17"/>
      <c r="J243" s="17"/>
      <c r="K243" s="17"/>
      <c r="L243" s="17"/>
      <c r="M243" s="17"/>
      <c r="N243" s="25">
        <v>45850</v>
      </c>
      <c r="O243" s="24" t="s">
        <v>67</v>
      </c>
      <c r="P243" s="24" t="s">
        <v>59</v>
      </c>
      <c r="Q243" s="24" t="s">
        <v>703</v>
      </c>
      <c r="R243" s="25">
        <v>11</v>
      </c>
      <c r="S243" s="25">
        <v>45934</v>
      </c>
      <c r="T243" s="17"/>
      <c r="U243" s="17"/>
    </row>
    <row r="244" spans="1:21" ht="15.75" customHeight="1" thickBot="1">
      <c r="A244" s="24" t="s">
        <v>24</v>
      </c>
      <c r="B244" s="24" t="s">
        <v>149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25">
        <v>45851</v>
      </c>
      <c r="O244" s="24" t="s">
        <v>27</v>
      </c>
      <c r="P244" s="24" t="s">
        <v>28</v>
      </c>
      <c r="Q244" s="24" t="s">
        <v>286</v>
      </c>
      <c r="R244" s="25">
        <v>5</v>
      </c>
      <c r="S244" s="25">
        <v>45886</v>
      </c>
      <c r="T244" s="17"/>
      <c r="U244" s="17"/>
    </row>
    <row r="245" spans="1:21" ht="15.75" customHeight="1" thickBot="1">
      <c r="A245" s="24" t="s">
        <v>36</v>
      </c>
      <c r="B245" s="24" t="s">
        <v>187</v>
      </c>
      <c r="C245" s="24" t="s">
        <v>174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25">
        <v>45851</v>
      </c>
      <c r="O245" s="24" t="s">
        <v>27</v>
      </c>
      <c r="P245" s="24" t="s">
        <v>28</v>
      </c>
      <c r="Q245" s="24" t="s">
        <v>297</v>
      </c>
      <c r="R245" s="25">
        <v>5</v>
      </c>
      <c r="S245" s="25">
        <v>45886</v>
      </c>
      <c r="T245" s="17"/>
      <c r="U245" s="17"/>
    </row>
    <row r="246" spans="1:21" ht="15.75" customHeight="1" thickBot="1">
      <c r="A246" s="24" t="s">
        <v>73</v>
      </c>
      <c r="B246" s="24" t="s">
        <v>390</v>
      </c>
      <c r="C246" s="24" t="s">
        <v>75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25">
        <v>45851</v>
      </c>
      <c r="O246" s="24" t="s">
        <v>27</v>
      </c>
      <c r="P246" s="24" t="s">
        <v>28</v>
      </c>
      <c r="Q246" s="24" t="s">
        <v>412</v>
      </c>
      <c r="R246" s="25">
        <v>5</v>
      </c>
      <c r="S246" s="25">
        <v>45886</v>
      </c>
      <c r="T246" s="17"/>
      <c r="U246" s="17"/>
    </row>
    <row r="247" spans="1:21" ht="15.75" customHeight="1" thickBot="1">
      <c r="A247" s="24" t="s">
        <v>210</v>
      </c>
      <c r="B247" s="24" t="s">
        <v>211</v>
      </c>
      <c r="C247" s="24" t="s">
        <v>51</v>
      </c>
      <c r="D247" s="24" t="s">
        <v>212</v>
      </c>
      <c r="E247" s="25">
        <v>45851</v>
      </c>
      <c r="F247" s="24" t="s">
        <v>213</v>
      </c>
      <c r="G247" s="25">
        <v>45900</v>
      </c>
      <c r="H247" s="24" t="s">
        <v>35</v>
      </c>
      <c r="I247" s="25">
        <v>45942</v>
      </c>
      <c r="J247" s="24" t="s">
        <v>36</v>
      </c>
      <c r="K247" s="25">
        <v>45984</v>
      </c>
      <c r="L247" s="24" t="s">
        <v>37</v>
      </c>
      <c r="M247" s="25">
        <v>46026</v>
      </c>
      <c r="N247" s="25">
        <v>45851</v>
      </c>
      <c r="O247" s="24" t="s">
        <v>27</v>
      </c>
      <c r="P247" s="24" t="s">
        <v>59</v>
      </c>
      <c r="Q247" s="24" t="s">
        <v>449</v>
      </c>
      <c r="R247" s="25">
        <v>28</v>
      </c>
      <c r="S247" s="25">
        <v>46061</v>
      </c>
      <c r="T247" s="17"/>
      <c r="U247" s="17"/>
    </row>
    <row r="248" spans="1:21" ht="15.75" customHeight="1" thickBot="1">
      <c r="A248" s="24" t="s">
        <v>215</v>
      </c>
      <c r="B248" s="24" t="s">
        <v>216</v>
      </c>
      <c r="C248" s="24" t="s">
        <v>260</v>
      </c>
      <c r="D248" s="24" t="s">
        <v>212</v>
      </c>
      <c r="E248" s="25">
        <v>45851</v>
      </c>
      <c r="F248" s="24" t="s">
        <v>213</v>
      </c>
      <c r="G248" s="25">
        <v>45900</v>
      </c>
      <c r="H248" s="24" t="s">
        <v>35</v>
      </c>
      <c r="I248" s="25">
        <v>45942</v>
      </c>
      <c r="J248" s="17"/>
      <c r="K248" s="17"/>
      <c r="L248" s="17"/>
      <c r="M248" s="17"/>
      <c r="N248" s="25">
        <v>45851</v>
      </c>
      <c r="O248" s="24" t="s">
        <v>27</v>
      </c>
      <c r="P248" s="24" t="s">
        <v>59</v>
      </c>
      <c r="Q248" s="17"/>
      <c r="R248" s="25">
        <v>16</v>
      </c>
      <c r="S248" s="25">
        <v>45977</v>
      </c>
      <c r="T248" s="17"/>
      <c r="U248" s="17"/>
    </row>
    <row r="249" spans="1:21" ht="15.75" customHeight="1" thickBot="1">
      <c r="A249" s="24" t="s">
        <v>218</v>
      </c>
      <c r="B249" s="24" t="s">
        <v>219</v>
      </c>
      <c r="C249" s="24" t="s">
        <v>75</v>
      </c>
      <c r="D249" s="24" t="s">
        <v>212</v>
      </c>
      <c r="E249" s="25">
        <v>45851</v>
      </c>
      <c r="F249" s="24" t="s">
        <v>213</v>
      </c>
      <c r="G249" s="25">
        <v>45900</v>
      </c>
      <c r="H249" s="17"/>
      <c r="I249" s="17"/>
      <c r="J249" s="17"/>
      <c r="K249" s="17"/>
      <c r="L249" s="17"/>
      <c r="M249" s="17"/>
      <c r="N249" s="25">
        <v>45851</v>
      </c>
      <c r="O249" s="24" t="s">
        <v>27</v>
      </c>
      <c r="P249" s="24" t="s">
        <v>59</v>
      </c>
      <c r="Q249" s="17"/>
      <c r="R249" s="25">
        <v>11</v>
      </c>
      <c r="S249" s="25">
        <v>45935</v>
      </c>
      <c r="T249" s="17"/>
      <c r="U249" s="17"/>
    </row>
    <row r="250" spans="1:21" ht="15.75" customHeight="1" thickBot="1">
      <c r="A250" s="24" t="s">
        <v>212</v>
      </c>
      <c r="B250" s="24" t="s">
        <v>221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25">
        <v>45851</v>
      </c>
      <c r="O250" s="24" t="s">
        <v>27</v>
      </c>
      <c r="P250" s="24" t="s">
        <v>59</v>
      </c>
      <c r="Q250" s="24" t="s">
        <v>450</v>
      </c>
      <c r="R250" s="25">
        <v>5</v>
      </c>
      <c r="S250" s="25">
        <v>45886</v>
      </c>
      <c r="T250" s="17"/>
      <c r="U250" s="17"/>
    </row>
    <row r="251" spans="1:21" ht="15.75" customHeight="1" thickBot="1">
      <c r="A251" s="24" t="s">
        <v>310</v>
      </c>
      <c r="B251" s="24" t="s">
        <v>400</v>
      </c>
      <c r="C251" s="24" t="s">
        <v>208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25">
        <v>45854</v>
      </c>
      <c r="O251" s="24" t="s">
        <v>312</v>
      </c>
      <c r="P251" s="24" t="s">
        <v>59</v>
      </c>
      <c r="Q251" s="24" t="s">
        <v>416</v>
      </c>
      <c r="R251" s="25">
        <v>5</v>
      </c>
      <c r="S251" s="25">
        <v>45873</v>
      </c>
      <c r="T251" s="17"/>
      <c r="U251" s="17"/>
    </row>
    <row r="252" spans="1:21" ht="15.75" customHeight="1" thickBot="1">
      <c r="A252" s="24" t="s">
        <v>65</v>
      </c>
      <c r="B252" s="24" t="s">
        <v>192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25">
        <v>45855</v>
      </c>
      <c r="O252" s="24" t="s">
        <v>87</v>
      </c>
      <c r="P252" s="24" t="s">
        <v>88</v>
      </c>
      <c r="Q252" s="17"/>
      <c r="R252" s="25">
        <v>5</v>
      </c>
      <c r="S252" s="25">
        <v>45874</v>
      </c>
      <c r="T252" s="17"/>
      <c r="U252" s="17"/>
    </row>
    <row r="253" spans="1:21" ht="15.75" customHeight="1" thickBot="1">
      <c r="A253" s="24" t="s">
        <v>46</v>
      </c>
      <c r="B253" s="24" t="s">
        <v>238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25">
        <v>45855</v>
      </c>
      <c r="O253" s="24" t="s">
        <v>87</v>
      </c>
      <c r="P253" s="24" t="s">
        <v>88</v>
      </c>
      <c r="Q253" s="17"/>
      <c r="R253" s="25">
        <v>4</v>
      </c>
      <c r="S253" s="25">
        <v>45869</v>
      </c>
      <c r="T253" s="17"/>
      <c r="U253" s="17"/>
    </row>
    <row r="254" spans="1:21" ht="15.75" customHeight="1" thickBot="1">
      <c r="A254" s="24" t="s">
        <v>71</v>
      </c>
      <c r="B254" s="24" t="s">
        <v>177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25">
        <v>45857</v>
      </c>
      <c r="O254" s="24" t="s">
        <v>67</v>
      </c>
      <c r="P254" s="24" t="s">
        <v>59</v>
      </c>
      <c r="Q254" s="17"/>
      <c r="R254" s="25">
        <v>5</v>
      </c>
      <c r="S254" s="25">
        <v>45892</v>
      </c>
      <c r="T254" s="17"/>
      <c r="U254" s="26" t="s">
        <v>759</v>
      </c>
    </row>
    <row r="255" spans="1:21" ht="15.75" customHeight="1" thickBot="1">
      <c r="A255" s="24" t="s">
        <v>117</v>
      </c>
      <c r="B255" s="24" t="s">
        <v>118</v>
      </c>
      <c r="C255" s="24" t="s">
        <v>274</v>
      </c>
      <c r="D255" s="24" t="s">
        <v>71</v>
      </c>
      <c r="E255" s="25">
        <v>45857</v>
      </c>
      <c r="F255" s="24" t="s">
        <v>120</v>
      </c>
      <c r="G255" s="25">
        <v>45906</v>
      </c>
      <c r="H255" s="24" t="s">
        <v>121</v>
      </c>
      <c r="I255" s="25">
        <v>45948</v>
      </c>
      <c r="J255" s="17"/>
      <c r="K255" s="17"/>
      <c r="L255" s="17"/>
      <c r="M255" s="17"/>
      <c r="N255" s="25">
        <v>45857</v>
      </c>
      <c r="O255" s="24" t="s">
        <v>67</v>
      </c>
      <c r="P255" s="24" t="s">
        <v>59</v>
      </c>
      <c r="Q255" s="17"/>
      <c r="R255" s="25">
        <v>17</v>
      </c>
      <c r="S255" s="25">
        <v>45983</v>
      </c>
      <c r="T255" s="17"/>
      <c r="U255" s="17"/>
    </row>
    <row r="256" spans="1:21" ht="15.75" customHeight="1" thickBot="1">
      <c r="A256" s="24" t="s">
        <v>122</v>
      </c>
      <c r="B256" s="24" t="s">
        <v>123</v>
      </c>
      <c r="C256" s="24" t="s">
        <v>81</v>
      </c>
      <c r="D256" s="24" t="s">
        <v>71</v>
      </c>
      <c r="E256" s="25">
        <v>45857</v>
      </c>
      <c r="F256" s="24" t="s">
        <v>120</v>
      </c>
      <c r="G256" s="25">
        <v>45906</v>
      </c>
      <c r="H256" s="17"/>
      <c r="I256" s="17"/>
      <c r="J256" s="17"/>
      <c r="K256" s="17"/>
      <c r="L256" s="17"/>
      <c r="M256" s="17"/>
      <c r="N256" s="25">
        <v>45857</v>
      </c>
      <c r="O256" s="24" t="s">
        <v>67</v>
      </c>
      <c r="P256" s="24" t="s">
        <v>59</v>
      </c>
      <c r="Q256" s="17"/>
      <c r="R256" s="25">
        <v>11</v>
      </c>
      <c r="S256" s="25">
        <v>45941</v>
      </c>
      <c r="T256" s="17"/>
      <c r="U256" s="17"/>
    </row>
    <row r="257" spans="1:21" ht="15.75" customHeight="1" thickBot="1">
      <c r="A257" s="24" t="s">
        <v>103</v>
      </c>
      <c r="B257" s="24" t="s">
        <v>104</v>
      </c>
      <c r="C257" s="24" t="s">
        <v>379</v>
      </c>
      <c r="D257" s="24" t="s">
        <v>23</v>
      </c>
      <c r="E257" s="25">
        <v>45857</v>
      </c>
      <c r="F257" s="24" t="s">
        <v>24</v>
      </c>
      <c r="G257" s="25">
        <v>45906</v>
      </c>
      <c r="H257" s="24" t="s">
        <v>125</v>
      </c>
      <c r="I257" s="25">
        <v>45948</v>
      </c>
      <c r="J257" s="17"/>
      <c r="K257" s="17"/>
      <c r="L257" s="17"/>
      <c r="M257" s="17"/>
      <c r="N257" s="25">
        <v>45857</v>
      </c>
      <c r="O257" s="24" t="s">
        <v>67</v>
      </c>
      <c r="P257" s="24" t="s">
        <v>59</v>
      </c>
      <c r="Q257" s="24" t="s">
        <v>474</v>
      </c>
      <c r="R257" s="25">
        <v>17</v>
      </c>
      <c r="S257" s="25">
        <v>45983</v>
      </c>
      <c r="T257" s="17"/>
      <c r="U257" s="17"/>
    </row>
    <row r="258" spans="1:21" ht="15.75" customHeight="1" thickBot="1">
      <c r="A258" s="24" t="s">
        <v>23</v>
      </c>
      <c r="B258" s="24" t="s">
        <v>184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25">
        <v>45857</v>
      </c>
      <c r="O258" s="24" t="s">
        <v>67</v>
      </c>
      <c r="P258" s="24" t="s">
        <v>59</v>
      </c>
      <c r="Q258" s="17"/>
      <c r="R258" s="25">
        <v>5</v>
      </c>
      <c r="S258" s="25">
        <v>45892</v>
      </c>
      <c r="T258" s="17"/>
      <c r="U258" s="17"/>
    </row>
    <row r="259" spans="1:21" ht="15.75" customHeight="1" thickBot="1">
      <c r="A259" s="24" t="s">
        <v>246</v>
      </c>
      <c r="B259" s="24" t="s">
        <v>247</v>
      </c>
      <c r="C259" s="24" t="s">
        <v>366</v>
      </c>
      <c r="D259" s="24" t="s">
        <v>23</v>
      </c>
      <c r="E259" s="25">
        <v>45857</v>
      </c>
      <c r="F259" s="24" t="s">
        <v>249</v>
      </c>
      <c r="G259" s="25">
        <v>45906</v>
      </c>
      <c r="H259" s="17"/>
      <c r="I259" s="17"/>
      <c r="J259" s="17"/>
      <c r="K259" s="17"/>
      <c r="L259" s="17"/>
      <c r="M259" s="17"/>
      <c r="N259" s="25">
        <v>45857</v>
      </c>
      <c r="O259" s="24" t="s">
        <v>67</v>
      </c>
      <c r="P259" s="24" t="s">
        <v>59</v>
      </c>
      <c r="Q259" s="24" t="s">
        <v>356</v>
      </c>
      <c r="R259" s="25">
        <v>11</v>
      </c>
      <c r="S259" s="25">
        <v>45941</v>
      </c>
      <c r="T259" s="17"/>
      <c r="U259" s="17"/>
    </row>
    <row r="260" spans="1:21" ht="15.75" customHeight="1" thickBot="1">
      <c r="A260" s="24" t="s">
        <v>125</v>
      </c>
      <c r="B260" s="24" t="s">
        <v>184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25">
        <v>45857</v>
      </c>
      <c r="O260" s="24" t="s">
        <v>67</v>
      </c>
      <c r="P260" s="24" t="s">
        <v>59</v>
      </c>
      <c r="Q260" s="17"/>
      <c r="R260" s="25">
        <v>5</v>
      </c>
      <c r="S260" s="25">
        <v>45892</v>
      </c>
      <c r="T260" s="17"/>
      <c r="U260" s="17"/>
    </row>
    <row r="261" spans="1:21" ht="15.75" customHeight="1" thickBot="1">
      <c r="A261" s="24" t="s">
        <v>73</v>
      </c>
      <c r="B261" s="24" t="s">
        <v>390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25">
        <v>45857</v>
      </c>
      <c r="O261" s="24" t="s">
        <v>67</v>
      </c>
      <c r="P261" s="24" t="s">
        <v>59</v>
      </c>
      <c r="Q261" s="24" t="s">
        <v>412</v>
      </c>
      <c r="R261" s="25">
        <v>5</v>
      </c>
      <c r="S261" s="25">
        <v>45892</v>
      </c>
      <c r="T261" s="17"/>
      <c r="U261" s="17"/>
    </row>
    <row r="262" spans="1:21" ht="15.75" customHeight="1" thickBot="1">
      <c r="A262" s="24" t="s">
        <v>107</v>
      </c>
      <c r="B262" s="24" t="s">
        <v>108</v>
      </c>
      <c r="C262" s="24" t="s">
        <v>337</v>
      </c>
      <c r="D262" s="24" t="s">
        <v>64</v>
      </c>
      <c r="E262" s="25">
        <v>45858</v>
      </c>
      <c r="F262" s="24" t="s">
        <v>65</v>
      </c>
      <c r="G262" s="25">
        <v>45900</v>
      </c>
      <c r="H262" s="17"/>
      <c r="I262" s="17"/>
      <c r="J262" s="17"/>
      <c r="K262" s="17"/>
      <c r="L262" s="17"/>
      <c r="M262" s="17"/>
      <c r="N262" s="25">
        <v>45858</v>
      </c>
      <c r="O262" s="24" t="s">
        <v>27</v>
      </c>
      <c r="P262" s="24" t="s">
        <v>28</v>
      </c>
      <c r="Q262" s="17"/>
      <c r="R262" s="25">
        <v>11</v>
      </c>
      <c r="S262" s="25">
        <v>45935</v>
      </c>
      <c r="T262" s="17"/>
      <c r="U262" s="17"/>
    </row>
    <row r="263" spans="1:21" ht="15.75" customHeight="1" thickBot="1">
      <c r="A263" s="24" t="s">
        <v>64</v>
      </c>
      <c r="B263" s="24" t="s">
        <v>284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25">
        <v>45858</v>
      </c>
      <c r="O263" s="24" t="s">
        <v>27</v>
      </c>
      <c r="P263" s="24" t="s">
        <v>28</v>
      </c>
      <c r="Q263" s="17"/>
      <c r="R263" s="25">
        <v>5</v>
      </c>
      <c r="S263" s="25">
        <v>45893</v>
      </c>
      <c r="T263" s="17"/>
      <c r="U263" s="17"/>
    </row>
    <row r="264" spans="1:21" ht="15.75" customHeight="1" thickBot="1">
      <c r="A264" s="24" t="s">
        <v>347</v>
      </c>
      <c r="B264" s="24" t="s">
        <v>348</v>
      </c>
      <c r="C264" s="24" t="s">
        <v>367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25">
        <v>45858</v>
      </c>
      <c r="O264" s="24" t="s">
        <v>27</v>
      </c>
      <c r="P264" s="24" t="s">
        <v>161</v>
      </c>
      <c r="Q264" s="24" t="s">
        <v>230</v>
      </c>
      <c r="R264" s="25">
        <v>4</v>
      </c>
      <c r="S264" s="25">
        <v>45886</v>
      </c>
      <c r="T264" s="17"/>
      <c r="U264" s="26" t="s">
        <v>764</v>
      </c>
    </row>
    <row r="265" spans="1:21" ht="15.75" customHeight="1" thickBot="1">
      <c r="A265" s="24" t="s">
        <v>55</v>
      </c>
      <c r="B265" s="24" t="s">
        <v>303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25">
        <v>45858</v>
      </c>
      <c r="O265" s="24" t="s">
        <v>27</v>
      </c>
      <c r="P265" s="24" t="s">
        <v>28</v>
      </c>
      <c r="Q265" s="24" t="s">
        <v>408</v>
      </c>
      <c r="R265" s="25">
        <v>4</v>
      </c>
      <c r="S265" s="25">
        <v>45886</v>
      </c>
      <c r="T265" s="17"/>
      <c r="U265" s="17"/>
    </row>
    <row r="266" spans="1:21" ht="15.75" customHeight="1" thickBot="1">
      <c r="A266" s="24" t="s">
        <v>213</v>
      </c>
      <c r="B266" s="24" t="s">
        <v>318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25">
        <v>45858</v>
      </c>
      <c r="O266" s="24" t="s">
        <v>27</v>
      </c>
      <c r="P266" s="24" t="s">
        <v>28</v>
      </c>
      <c r="Q266" s="24" t="s">
        <v>145</v>
      </c>
      <c r="R266" s="25">
        <v>5</v>
      </c>
      <c r="S266" s="25">
        <v>45893</v>
      </c>
      <c r="T266" s="17"/>
      <c r="U266" s="17"/>
    </row>
    <row r="267" spans="1:21" ht="15.75" customHeight="1" thickBot="1">
      <c r="A267" s="24" t="s">
        <v>381</v>
      </c>
      <c r="B267" s="24" t="s">
        <v>382</v>
      </c>
      <c r="C267" s="24" t="s">
        <v>119</v>
      </c>
      <c r="D267" s="24" t="s">
        <v>125</v>
      </c>
      <c r="E267" s="25">
        <v>45862</v>
      </c>
      <c r="F267" s="24" t="s">
        <v>73</v>
      </c>
      <c r="G267" s="25">
        <v>45890</v>
      </c>
      <c r="H267" s="24" t="s">
        <v>383</v>
      </c>
      <c r="I267" s="25">
        <v>45911</v>
      </c>
      <c r="J267" s="17"/>
      <c r="K267" s="17"/>
      <c r="L267" s="17"/>
      <c r="M267" s="17"/>
      <c r="N267" s="25">
        <v>45862</v>
      </c>
      <c r="O267" s="24" t="s">
        <v>87</v>
      </c>
      <c r="P267" s="24" t="s">
        <v>88</v>
      </c>
      <c r="Q267" s="17"/>
      <c r="R267" s="25">
        <v>17</v>
      </c>
      <c r="S267" s="25">
        <v>45930</v>
      </c>
      <c r="T267" s="17"/>
      <c r="U267" s="17"/>
    </row>
    <row r="268" spans="1:21" ht="15.75" customHeight="1" thickBot="1">
      <c r="A268" s="24" t="s">
        <v>99</v>
      </c>
      <c r="B268" s="24" t="s">
        <v>100</v>
      </c>
      <c r="C268" s="24" t="s">
        <v>331</v>
      </c>
      <c r="D268" s="24" t="s">
        <v>43</v>
      </c>
      <c r="E268" s="25">
        <v>45862</v>
      </c>
      <c r="F268" s="24" t="s">
        <v>79</v>
      </c>
      <c r="G268" s="25">
        <v>45883</v>
      </c>
      <c r="H268" s="24" t="s">
        <v>45</v>
      </c>
      <c r="I268" s="25">
        <v>45904</v>
      </c>
      <c r="J268" s="24" t="s">
        <v>46</v>
      </c>
      <c r="K268" s="25">
        <v>45925</v>
      </c>
      <c r="L268" s="24" t="s">
        <v>726</v>
      </c>
      <c r="M268" s="25">
        <v>45946</v>
      </c>
      <c r="N268" s="25">
        <v>45862</v>
      </c>
      <c r="O268" s="24" t="s">
        <v>87</v>
      </c>
      <c r="P268" s="24" t="s">
        <v>88</v>
      </c>
      <c r="Q268" s="24" t="s">
        <v>365</v>
      </c>
      <c r="R268" s="25">
        <v>28</v>
      </c>
      <c r="S268" s="25">
        <v>45965</v>
      </c>
      <c r="T268" s="17"/>
      <c r="U268" s="17"/>
    </row>
    <row r="269" spans="1:21" ht="15.75" customHeight="1" thickBot="1">
      <c r="A269" s="24" t="s">
        <v>76</v>
      </c>
      <c r="B269" s="24" t="s">
        <v>77</v>
      </c>
      <c r="C269" s="24" t="s">
        <v>379</v>
      </c>
      <c r="D269" s="24" t="s">
        <v>43</v>
      </c>
      <c r="E269" s="25">
        <v>45862</v>
      </c>
      <c r="F269" s="24" t="s">
        <v>79</v>
      </c>
      <c r="G269" s="25">
        <v>45883</v>
      </c>
      <c r="H269" s="24" t="s">
        <v>45</v>
      </c>
      <c r="I269" s="25">
        <v>45904</v>
      </c>
      <c r="J269" s="17"/>
      <c r="K269" s="17"/>
      <c r="L269" s="17"/>
      <c r="M269" s="17"/>
      <c r="N269" s="25">
        <v>45862</v>
      </c>
      <c r="O269" s="24" t="s">
        <v>87</v>
      </c>
      <c r="P269" s="24" t="s">
        <v>88</v>
      </c>
      <c r="Q269" s="17"/>
      <c r="R269" s="25">
        <v>16</v>
      </c>
      <c r="S269" s="25">
        <v>45923</v>
      </c>
      <c r="T269" s="17"/>
      <c r="U269" s="17"/>
    </row>
    <row r="270" spans="1:21" ht="15.75" customHeight="1" thickBot="1">
      <c r="A270" s="24" t="s">
        <v>43</v>
      </c>
      <c r="B270" s="24" t="s">
        <v>138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25">
        <v>45862</v>
      </c>
      <c r="O270" s="24" t="s">
        <v>87</v>
      </c>
      <c r="P270" s="24" t="s">
        <v>88</v>
      </c>
      <c r="Q270" s="17"/>
      <c r="R270" s="25">
        <v>5</v>
      </c>
      <c r="S270" s="25">
        <v>45881</v>
      </c>
      <c r="T270" s="17"/>
      <c r="U270" s="17"/>
    </row>
    <row r="271" spans="1:21" ht="15.75" customHeight="1" thickBot="1">
      <c r="A271" s="24" t="s">
        <v>19</v>
      </c>
      <c r="B271" s="24" t="s">
        <v>20</v>
      </c>
      <c r="C271" s="24" t="s">
        <v>197</v>
      </c>
      <c r="D271" s="24" t="s">
        <v>22</v>
      </c>
      <c r="E271" s="25">
        <v>45862</v>
      </c>
      <c r="F271" s="24" t="s">
        <v>23</v>
      </c>
      <c r="G271" s="25">
        <v>45890</v>
      </c>
      <c r="H271" s="24" t="s">
        <v>24</v>
      </c>
      <c r="I271" s="25">
        <v>45911</v>
      </c>
      <c r="J271" s="24" t="s">
        <v>125</v>
      </c>
      <c r="K271" s="25">
        <v>45932</v>
      </c>
      <c r="L271" s="24" t="s">
        <v>73</v>
      </c>
      <c r="M271" s="25">
        <v>45953</v>
      </c>
      <c r="N271" s="25">
        <v>45862</v>
      </c>
      <c r="O271" s="24" t="s">
        <v>87</v>
      </c>
      <c r="P271" s="24" t="s">
        <v>88</v>
      </c>
      <c r="Q271" s="24" t="s">
        <v>473</v>
      </c>
      <c r="R271" s="25">
        <v>29</v>
      </c>
      <c r="S271" s="25">
        <v>45972</v>
      </c>
      <c r="T271" s="17"/>
      <c r="U271" s="17"/>
    </row>
    <row r="272" spans="1:21" ht="15.75" customHeight="1" thickBot="1">
      <c r="A272" s="24" t="s">
        <v>22</v>
      </c>
      <c r="B272" s="24" t="s">
        <v>278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25">
        <v>45862</v>
      </c>
      <c r="O272" s="24" t="s">
        <v>87</v>
      </c>
      <c r="P272" s="24" t="s">
        <v>88</v>
      </c>
      <c r="Q272" s="17"/>
      <c r="R272" s="25">
        <v>5</v>
      </c>
      <c r="S272" s="25">
        <v>45881</v>
      </c>
      <c r="T272" s="17"/>
      <c r="U272" s="17"/>
    </row>
    <row r="273" spans="1:21" ht="15.75" customHeight="1" thickBot="1">
      <c r="A273" s="24" t="s">
        <v>125</v>
      </c>
      <c r="B273" s="24" t="s">
        <v>294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25">
        <v>45862</v>
      </c>
      <c r="O273" s="24" t="s">
        <v>87</v>
      </c>
      <c r="P273" s="24" t="s">
        <v>88</v>
      </c>
      <c r="Q273" s="17"/>
      <c r="R273" s="25">
        <v>5</v>
      </c>
      <c r="S273" s="25">
        <v>45883</v>
      </c>
      <c r="T273" s="17"/>
      <c r="U273" s="17"/>
    </row>
    <row r="274" spans="1:21" ht="15.75" customHeight="1" thickBot="1">
      <c r="A274" s="24" t="s">
        <v>291</v>
      </c>
      <c r="B274" s="24" t="s">
        <v>328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25">
        <v>45864</v>
      </c>
      <c r="O274" s="24" t="s">
        <v>67</v>
      </c>
      <c r="P274" s="24" t="s">
        <v>59</v>
      </c>
      <c r="Q274" s="17"/>
      <c r="R274" s="25">
        <v>5</v>
      </c>
      <c r="S274" s="25">
        <v>45899</v>
      </c>
      <c r="T274" s="24" t="s">
        <v>757</v>
      </c>
      <c r="U274" s="26" t="s">
        <v>758</v>
      </c>
    </row>
    <row r="275" spans="1:21" ht="15.75" customHeight="1" thickBot="1">
      <c r="A275" s="24" t="s">
        <v>159</v>
      </c>
      <c r="B275" s="24" t="s">
        <v>160</v>
      </c>
      <c r="C275" s="24" t="s">
        <v>296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25">
        <v>45864</v>
      </c>
      <c r="O275" s="24" t="s">
        <v>67</v>
      </c>
      <c r="P275" s="26" t="s">
        <v>350</v>
      </c>
      <c r="Q275" s="17"/>
      <c r="R275" s="25">
        <v>4</v>
      </c>
      <c r="S275" s="25">
        <v>45892</v>
      </c>
      <c r="T275" s="17"/>
      <c r="U275" s="17"/>
    </row>
    <row r="276" spans="1:21" ht="15.75" customHeight="1" thickBot="1">
      <c r="A276" s="24" t="s">
        <v>56</v>
      </c>
      <c r="B276" s="24" t="s">
        <v>251</v>
      </c>
      <c r="C276" s="24" t="s">
        <v>331</v>
      </c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25">
        <v>45864</v>
      </c>
      <c r="O276" s="24" t="s">
        <v>67</v>
      </c>
      <c r="P276" s="24" t="s">
        <v>59</v>
      </c>
      <c r="Q276" s="24" t="s">
        <v>252</v>
      </c>
      <c r="R276" s="25">
        <v>5</v>
      </c>
      <c r="S276" s="25">
        <v>45899</v>
      </c>
      <c r="T276" s="17"/>
      <c r="U276" s="17"/>
    </row>
    <row r="277" spans="1:21" ht="15.75" customHeight="1" thickBot="1">
      <c r="A277" s="24" t="s">
        <v>308</v>
      </c>
      <c r="B277" s="24" t="s">
        <v>309</v>
      </c>
      <c r="C277" s="24" t="s">
        <v>399</v>
      </c>
      <c r="D277" s="24" t="s">
        <v>253</v>
      </c>
      <c r="E277" s="25">
        <v>45865</v>
      </c>
      <c r="F277" s="24" t="s">
        <v>310</v>
      </c>
      <c r="G277" s="25">
        <v>45914</v>
      </c>
      <c r="H277" s="17"/>
      <c r="I277" s="17"/>
      <c r="J277" s="17"/>
      <c r="K277" s="17"/>
      <c r="L277" s="17"/>
      <c r="M277" s="17"/>
      <c r="N277" s="25">
        <v>45865</v>
      </c>
      <c r="O277" s="24" t="s">
        <v>27</v>
      </c>
      <c r="P277" s="24" t="s">
        <v>28</v>
      </c>
      <c r="Q277" s="24" t="s">
        <v>311</v>
      </c>
      <c r="R277" s="25">
        <v>11</v>
      </c>
      <c r="S277" s="25">
        <v>45949</v>
      </c>
      <c r="T277" s="17"/>
      <c r="U277" s="17"/>
    </row>
    <row r="278" spans="1:21" ht="15.75" customHeight="1" thickBot="1">
      <c r="A278" s="24" t="s">
        <v>253</v>
      </c>
      <c r="B278" s="24" t="s">
        <v>254</v>
      </c>
      <c r="C278" s="24" t="s">
        <v>119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25">
        <v>45865</v>
      </c>
      <c r="O278" s="24" t="s">
        <v>27</v>
      </c>
      <c r="P278" s="24" t="s">
        <v>28</v>
      </c>
      <c r="Q278" s="24" t="s">
        <v>416</v>
      </c>
      <c r="R278" s="25">
        <v>5</v>
      </c>
      <c r="S278" s="25">
        <v>45900</v>
      </c>
      <c r="T278" s="17"/>
      <c r="U278" s="17"/>
    </row>
    <row r="279" spans="1:21" ht="15.75" customHeight="1" thickBot="1">
      <c r="A279" s="24" t="s">
        <v>206</v>
      </c>
      <c r="B279" s="24" t="s">
        <v>207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25">
        <v>45865</v>
      </c>
      <c r="O279" s="24" t="s">
        <v>27</v>
      </c>
      <c r="P279" s="24" t="s">
        <v>28</v>
      </c>
      <c r="Q279" s="17"/>
      <c r="R279" s="25">
        <v>5</v>
      </c>
      <c r="S279" s="25">
        <v>45900</v>
      </c>
      <c r="T279" s="17"/>
      <c r="U279" s="17"/>
    </row>
    <row r="280" spans="1:21" ht="15.75" customHeight="1" thickBot="1">
      <c r="A280" s="24" t="s">
        <v>369</v>
      </c>
      <c r="B280" s="24" t="s">
        <v>370</v>
      </c>
      <c r="C280" s="24" t="s">
        <v>115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25">
        <v>45865</v>
      </c>
      <c r="O280" s="24" t="s">
        <v>27</v>
      </c>
      <c r="P280" s="24" t="s">
        <v>59</v>
      </c>
      <c r="Q280" s="17"/>
      <c r="R280" s="25">
        <v>5</v>
      </c>
      <c r="S280" s="25">
        <v>45780</v>
      </c>
      <c r="T280" s="17"/>
      <c r="U280" s="17"/>
    </row>
    <row r="281" spans="1:21" ht="15.75" customHeight="1" thickBot="1">
      <c r="A281" s="24" t="s">
        <v>726</v>
      </c>
      <c r="B281" s="24" t="s">
        <v>244</v>
      </c>
      <c r="C281" s="24" t="s">
        <v>85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25">
        <v>45865</v>
      </c>
      <c r="O281" s="24" t="s">
        <v>27</v>
      </c>
      <c r="P281" s="24" t="s">
        <v>28</v>
      </c>
      <c r="Q281" s="24" t="s">
        <v>245</v>
      </c>
      <c r="R281" s="25">
        <v>5</v>
      </c>
      <c r="S281" s="25">
        <v>45893</v>
      </c>
      <c r="T281" s="17"/>
      <c r="U281" s="17"/>
    </row>
    <row r="282" spans="1:21" ht="15.75" customHeight="1" thickBot="1">
      <c r="A282" s="24" t="s">
        <v>36</v>
      </c>
      <c r="B282" s="24" t="s">
        <v>187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25">
        <v>45865</v>
      </c>
      <c r="O282" s="24" t="s">
        <v>27</v>
      </c>
      <c r="P282" s="24" t="s">
        <v>59</v>
      </c>
      <c r="Q282" s="24" t="s">
        <v>189</v>
      </c>
      <c r="R282" s="25">
        <v>5</v>
      </c>
      <c r="S282" s="25">
        <v>45886</v>
      </c>
      <c r="T282" s="17"/>
      <c r="U282" s="17"/>
    </row>
    <row r="283" spans="1:21" ht="15.75" customHeight="1" thickBot="1">
      <c r="A283" s="24" t="s">
        <v>60</v>
      </c>
      <c r="B283" s="24" t="s">
        <v>61</v>
      </c>
      <c r="C283" s="24" t="s">
        <v>248</v>
      </c>
      <c r="D283" s="24" t="s">
        <v>62</v>
      </c>
      <c r="E283" s="25">
        <v>45869</v>
      </c>
      <c r="F283" s="24" t="s">
        <v>63</v>
      </c>
      <c r="G283" s="25">
        <v>45897</v>
      </c>
      <c r="H283" s="24" t="s">
        <v>64</v>
      </c>
      <c r="I283" s="25">
        <v>45925</v>
      </c>
      <c r="J283" s="24" t="s">
        <v>65</v>
      </c>
      <c r="K283" s="25">
        <v>45946</v>
      </c>
      <c r="L283" s="17"/>
      <c r="M283" s="17"/>
      <c r="N283" s="25">
        <v>45869</v>
      </c>
      <c r="O283" s="24" t="s">
        <v>87</v>
      </c>
      <c r="P283" s="24" t="s">
        <v>88</v>
      </c>
      <c r="Q283" s="17"/>
      <c r="R283" s="25">
        <v>22</v>
      </c>
      <c r="S283" s="25">
        <v>45965</v>
      </c>
      <c r="T283" s="17"/>
      <c r="U283" s="17"/>
    </row>
    <row r="284" spans="1:21" ht="15.75" customHeight="1" thickBot="1">
      <c r="A284" s="24" t="s">
        <v>152</v>
      </c>
      <c r="B284" s="24" t="s">
        <v>153</v>
      </c>
      <c r="C284" s="24" t="s">
        <v>452</v>
      </c>
      <c r="D284" s="24" t="s">
        <v>62</v>
      </c>
      <c r="E284" s="25">
        <v>45869</v>
      </c>
      <c r="F284" s="24" t="s">
        <v>63</v>
      </c>
      <c r="G284" s="25">
        <v>45897</v>
      </c>
      <c r="H284" s="24" t="s">
        <v>64</v>
      </c>
      <c r="I284" s="25">
        <v>45925</v>
      </c>
      <c r="J284" s="17"/>
      <c r="K284" s="17"/>
      <c r="L284" s="17"/>
      <c r="M284" s="17"/>
      <c r="N284" s="25">
        <v>45869</v>
      </c>
      <c r="O284" s="24" t="s">
        <v>87</v>
      </c>
      <c r="P284" s="24" t="s">
        <v>88</v>
      </c>
      <c r="Q284" s="17"/>
      <c r="R284" s="25">
        <v>16</v>
      </c>
      <c r="S284" s="25">
        <v>45944</v>
      </c>
      <c r="T284" s="17"/>
      <c r="U284" s="17"/>
    </row>
    <row r="285" spans="1:21" ht="15.75" customHeight="1" thickBot="1">
      <c r="A285" s="24" t="s">
        <v>62</v>
      </c>
      <c r="B285" s="24" t="s">
        <v>156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25">
        <v>45869</v>
      </c>
      <c r="O285" s="24" t="s">
        <v>87</v>
      </c>
      <c r="P285" s="24" t="s">
        <v>88</v>
      </c>
      <c r="Q285" s="17"/>
      <c r="R285" s="25">
        <v>4</v>
      </c>
      <c r="S285" s="25">
        <v>45888</v>
      </c>
      <c r="T285" s="17"/>
      <c r="U285" s="17"/>
    </row>
    <row r="286" spans="1:21" ht="15.75" customHeight="1" thickBot="1">
      <c r="A286" s="24" t="s">
        <v>56</v>
      </c>
      <c r="B286" s="24" t="s">
        <v>251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25">
        <v>45869</v>
      </c>
      <c r="O286" s="24" t="s">
        <v>87</v>
      </c>
      <c r="P286" s="24" t="s">
        <v>88</v>
      </c>
      <c r="Q286" s="24" t="s">
        <v>304</v>
      </c>
      <c r="R286" s="25">
        <v>5</v>
      </c>
      <c r="S286" s="25">
        <v>45883</v>
      </c>
      <c r="T286" s="17"/>
      <c r="U286" s="17"/>
    </row>
    <row r="287" spans="1:21" ht="15.75" customHeight="1" thickBot="1">
      <c r="A287" s="24" t="s">
        <v>386</v>
      </c>
      <c r="B287" s="24" t="s">
        <v>387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25">
        <v>45869</v>
      </c>
      <c r="O287" s="24" t="s">
        <v>87</v>
      </c>
      <c r="P287" s="24" t="s">
        <v>88</v>
      </c>
      <c r="Q287" s="17"/>
      <c r="R287" s="25">
        <v>5</v>
      </c>
      <c r="S287" s="25">
        <v>45888</v>
      </c>
      <c r="T287" s="24" t="s">
        <v>768</v>
      </c>
      <c r="U287" s="26" t="s">
        <v>769</v>
      </c>
    </row>
    <row r="288" spans="1:21" ht="15.75" customHeight="1" thickBot="1">
      <c r="A288" s="24" t="s">
        <v>130</v>
      </c>
      <c r="B288" s="24" t="s">
        <v>262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25">
        <v>45869</v>
      </c>
      <c r="O288" s="24" t="s">
        <v>87</v>
      </c>
      <c r="P288" s="24" t="s">
        <v>88</v>
      </c>
      <c r="Q288" s="17"/>
      <c r="R288" s="25">
        <v>5</v>
      </c>
      <c r="S288" s="25">
        <v>45888</v>
      </c>
      <c r="T288" s="17"/>
      <c r="U288" s="17"/>
    </row>
    <row r="289" spans="1:21" ht="15.75" customHeight="1" thickBot="1">
      <c r="A289" s="24" t="s">
        <v>394</v>
      </c>
      <c r="B289" s="24" t="s">
        <v>395</v>
      </c>
      <c r="C289" s="24" t="s">
        <v>208</v>
      </c>
      <c r="D289" s="24" t="s">
        <v>396</v>
      </c>
      <c r="E289" s="25">
        <v>45871</v>
      </c>
      <c r="F289" s="24" t="s">
        <v>206</v>
      </c>
      <c r="G289" s="25">
        <v>45927</v>
      </c>
      <c r="H289" s="24" t="s">
        <v>291</v>
      </c>
      <c r="I289" s="25">
        <v>45976</v>
      </c>
      <c r="J289" s="17"/>
      <c r="K289" s="17"/>
      <c r="L289" s="17"/>
      <c r="M289" s="17"/>
      <c r="N289" s="25">
        <v>45871</v>
      </c>
      <c r="O289" s="24" t="s">
        <v>67</v>
      </c>
      <c r="P289" s="24" t="s">
        <v>59</v>
      </c>
      <c r="Q289" s="17"/>
      <c r="R289" s="25">
        <v>17</v>
      </c>
      <c r="S289" s="25">
        <v>46011</v>
      </c>
      <c r="T289" s="17"/>
      <c r="U289" s="17"/>
    </row>
    <row r="290" spans="1:21" ht="15.75" customHeight="1" thickBot="1">
      <c r="A290" s="24" t="s">
        <v>396</v>
      </c>
      <c r="B290" s="24" t="s">
        <v>397</v>
      </c>
      <c r="C290" s="24" t="s">
        <v>208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25">
        <v>45871</v>
      </c>
      <c r="O290" s="24" t="s">
        <v>67</v>
      </c>
      <c r="P290" s="24" t="s">
        <v>59</v>
      </c>
      <c r="Q290" s="17"/>
      <c r="R290" s="25">
        <v>5</v>
      </c>
      <c r="S290" s="25">
        <v>45913</v>
      </c>
      <c r="T290" s="17"/>
      <c r="U290" s="17"/>
    </row>
    <row r="291" spans="1:21" ht="15.75" customHeight="1" thickBot="1">
      <c r="A291" s="24" t="s">
        <v>35</v>
      </c>
      <c r="B291" s="24" t="s">
        <v>163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25">
        <v>45871</v>
      </c>
      <c r="O291" s="24" t="s">
        <v>67</v>
      </c>
      <c r="P291" s="24" t="s">
        <v>59</v>
      </c>
      <c r="Q291" s="24" t="s">
        <v>165</v>
      </c>
      <c r="R291" s="25">
        <v>5</v>
      </c>
      <c r="S291" s="25">
        <v>45913</v>
      </c>
      <c r="T291" s="17"/>
      <c r="U291" s="26" t="s">
        <v>755</v>
      </c>
    </row>
    <row r="292" spans="1:21" ht="15.75" customHeight="1" thickBot="1">
      <c r="A292" s="24" t="s">
        <v>121</v>
      </c>
      <c r="B292" s="24" t="s">
        <v>146</v>
      </c>
      <c r="C292" s="24" t="s">
        <v>119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25">
        <v>45872</v>
      </c>
      <c r="O292" s="24" t="s">
        <v>27</v>
      </c>
      <c r="P292" s="24" t="s">
        <v>28</v>
      </c>
      <c r="Q292" s="24" t="s">
        <v>319</v>
      </c>
      <c r="R292" s="25">
        <v>5</v>
      </c>
      <c r="S292" s="25">
        <v>45907</v>
      </c>
      <c r="T292" s="17"/>
      <c r="U292" s="26" t="s">
        <v>765</v>
      </c>
    </row>
    <row r="293" spans="1:21" ht="15.75" customHeight="1" thickBot="1">
      <c r="A293" s="24" t="s">
        <v>79</v>
      </c>
      <c r="B293" s="24" t="s">
        <v>271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25">
        <v>45872</v>
      </c>
      <c r="O293" s="24" t="s">
        <v>27</v>
      </c>
      <c r="P293" s="24" t="s">
        <v>28</v>
      </c>
      <c r="Q293" s="17"/>
      <c r="R293" s="25">
        <v>5</v>
      </c>
      <c r="S293" s="25">
        <v>45907</v>
      </c>
      <c r="T293" s="17"/>
      <c r="U293" s="17"/>
    </row>
    <row r="294" spans="1:21" ht="15.75" customHeight="1" thickBot="1">
      <c r="A294" s="24" t="s">
        <v>726</v>
      </c>
      <c r="B294" s="24" t="s">
        <v>244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25">
        <v>45874</v>
      </c>
      <c r="O294" s="24" t="s">
        <v>87</v>
      </c>
      <c r="P294" s="24" t="s">
        <v>88</v>
      </c>
      <c r="Q294" s="17"/>
      <c r="R294" s="25">
        <v>5</v>
      </c>
      <c r="S294" s="25">
        <v>45890</v>
      </c>
      <c r="T294" s="17"/>
      <c r="U294" s="17"/>
    </row>
    <row r="295" spans="1:21" ht="15.75" customHeight="1" thickBot="1">
      <c r="A295" s="24" t="s">
        <v>334</v>
      </c>
      <c r="B295" s="24" t="s">
        <v>335</v>
      </c>
      <c r="C295" s="24" t="s">
        <v>21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25">
        <v>45878</v>
      </c>
      <c r="O295" s="24" t="s">
        <v>67</v>
      </c>
      <c r="P295" s="24" t="s">
        <v>59</v>
      </c>
      <c r="Q295" s="17"/>
      <c r="R295" s="25">
        <v>5</v>
      </c>
      <c r="S295" s="25">
        <v>45759</v>
      </c>
      <c r="T295" s="17"/>
      <c r="U295" s="17"/>
    </row>
    <row r="296" spans="1:21" ht="15.75" customHeight="1" thickBot="1">
      <c r="A296" s="24" t="s">
        <v>63</v>
      </c>
      <c r="B296" s="24" t="s">
        <v>166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25">
        <v>45879</v>
      </c>
      <c r="O296" s="24" t="s">
        <v>27</v>
      </c>
      <c r="P296" s="24" t="s">
        <v>59</v>
      </c>
      <c r="Q296" s="17"/>
      <c r="R296" s="25">
        <v>5</v>
      </c>
      <c r="S296" s="25">
        <v>45914</v>
      </c>
      <c r="T296" s="17"/>
      <c r="U296" s="17"/>
    </row>
    <row r="297" spans="1:21" ht="15.75" customHeight="1" thickBot="1">
      <c r="A297" s="24" t="s">
        <v>71</v>
      </c>
      <c r="B297" s="24" t="s">
        <v>177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25">
        <v>45879</v>
      </c>
      <c r="O297" s="24" t="s">
        <v>27</v>
      </c>
      <c r="P297" s="24" t="s">
        <v>28</v>
      </c>
      <c r="Q297" s="17"/>
      <c r="R297" s="25">
        <v>5</v>
      </c>
      <c r="S297" s="25">
        <v>45914</v>
      </c>
      <c r="T297" s="17"/>
      <c r="U297" s="26" t="s">
        <v>759</v>
      </c>
    </row>
    <row r="298" spans="1:21" ht="15.75" customHeight="1" thickBot="1">
      <c r="A298" s="24" t="s">
        <v>23</v>
      </c>
      <c r="B298" s="24" t="s">
        <v>184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25">
        <v>45879</v>
      </c>
      <c r="O298" s="24" t="s">
        <v>27</v>
      </c>
      <c r="P298" s="24" t="s">
        <v>28</v>
      </c>
      <c r="Q298" s="17"/>
      <c r="R298" s="25">
        <v>5</v>
      </c>
      <c r="S298" s="25">
        <v>45914</v>
      </c>
      <c r="T298" s="17"/>
      <c r="U298" s="17"/>
    </row>
    <row r="299" spans="1:21" ht="15.75" customHeight="1" thickBot="1">
      <c r="A299" s="24" t="s">
        <v>169</v>
      </c>
      <c r="B299" s="24" t="s">
        <v>170</v>
      </c>
      <c r="C299" s="24" t="s">
        <v>274</v>
      </c>
      <c r="D299" s="24" t="s">
        <v>71</v>
      </c>
      <c r="E299" s="25">
        <v>45879</v>
      </c>
      <c r="F299" s="24" t="s">
        <v>175</v>
      </c>
      <c r="G299" s="25">
        <v>45928</v>
      </c>
      <c r="H299" s="24" t="s">
        <v>291</v>
      </c>
      <c r="I299" s="25">
        <v>45970</v>
      </c>
      <c r="J299" s="17"/>
      <c r="K299" s="17"/>
      <c r="L299" s="17"/>
      <c r="M299" s="17"/>
      <c r="N299" s="25">
        <v>45879</v>
      </c>
      <c r="O299" s="24" t="s">
        <v>87</v>
      </c>
      <c r="P299" s="24" t="s">
        <v>88</v>
      </c>
      <c r="Q299" s="17"/>
      <c r="R299" s="25">
        <v>17</v>
      </c>
      <c r="S299" s="25">
        <v>46005</v>
      </c>
      <c r="T299" s="17"/>
      <c r="U299" s="17"/>
    </row>
    <row r="300" spans="1:21" ht="15.75" customHeight="1" thickBot="1">
      <c r="A300" s="24" t="s">
        <v>172</v>
      </c>
      <c r="B300" s="24" t="s">
        <v>173</v>
      </c>
      <c r="C300" s="24" t="s">
        <v>133</v>
      </c>
      <c r="D300" s="24" t="s">
        <v>71</v>
      </c>
      <c r="E300" s="25">
        <v>45879</v>
      </c>
      <c r="F300" s="24" t="s">
        <v>175</v>
      </c>
      <c r="G300" s="25">
        <v>45928</v>
      </c>
      <c r="H300" s="17"/>
      <c r="I300" s="17"/>
      <c r="J300" s="17"/>
      <c r="K300" s="17"/>
      <c r="L300" s="17"/>
      <c r="M300" s="17"/>
      <c r="N300" s="25">
        <v>45879</v>
      </c>
      <c r="O300" s="24" t="s">
        <v>87</v>
      </c>
      <c r="P300" s="24" t="s">
        <v>88</v>
      </c>
      <c r="Q300" s="17"/>
      <c r="R300" s="25">
        <v>11</v>
      </c>
      <c r="S300" s="25">
        <v>45963</v>
      </c>
      <c r="T300" s="17"/>
      <c r="U300" s="17"/>
    </row>
    <row r="301" spans="1:21" ht="15.75" customHeight="1" thickBot="1">
      <c r="A301" s="24" t="s">
        <v>103</v>
      </c>
      <c r="B301" s="24" t="s">
        <v>104</v>
      </c>
      <c r="C301" s="24" t="s">
        <v>181</v>
      </c>
      <c r="D301" s="24" t="s">
        <v>23</v>
      </c>
      <c r="E301" s="25">
        <v>45879</v>
      </c>
      <c r="F301" s="24" t="s">
        <v>24</v>
      </c>
      <c r="G301" s="25">
        <v>45921</v>
      </c>
      <c r="H301" s="24" t="s">
        <v>125</v>
      </c>
      <c r="I301" s="25">
        <v>45963</v>
      </c>
      <c r="J301" s="17"/>
      <c r="K301" s="17"/>
      <c r="L301" s="17"/>
      <c r="M301" s="17"/>
      <c r="N301" s="25">
        <v>45879</v>
      </c>
      <c r="O301" s="24" t="s">
        <v>27</v>
      </c>
      <c r="P301" s="24" t="s">
        <v>28</v>
      </c>
      <c r="Q301" s="17"/>
      <c r="R301" s="25">
        <v>17</v>
      </c>
      <c r="S301" s="25">
        <v>45998</v>
      </c>
      <c r="T301" s="17"/>
      <c r="U301" s="17"/>
    </row>
    <row r="302" spans="1:21" ht="15.75" customHeight="1" thickBot="1">
      <c r="A302" s="24" t="s">
        <v>49</v>
      </c>
      <c r="B302" s="24" t="s">
        <v>50</v>
      </c>
      <c r="C302" s="24" t="s">
        <v>337</v>
      </c>
      <c r="D302" s="24" t="s">
        <v>52</v>
      </c>
      <c r="E302" s="25">
        <v>45883</v>
      </c>
      <c r="F302" s="24" t="s">
        <v>53</v>
      </c>
      <c r="G302" s="25">
        <v>45904</v>
      </c>
      <c r="H302" s="24" t="s">
        <v>54</v>
      </c>
      <c r="I302" s="25">
        <v>45925</v>
      </c>
      <c r="J302" s="24" t="s">
        <v>55</v>
      </c>
      <c r="K302" s="25">
        <v>45944</v>
      </c>
      <c r="L302" s="24" t="s">
        <v>56</v>
      </c>
      <c r="M302" s="25">
        <v>45960</v>
      </c>
      <c r="N302" s="25">
        <v>45883</v>
      </c>
      <c r="O302" s="24" t="s">
        <v>87</v>
      </c>
      <c r="P302" s="24" t="s">
        <v>88</v>
      </c>
      <c r="Q302" s="24" t="s">
        <v>456</v>
      </c>
      <c r="R302" s="25">
        <v>25</v>
      </c>
      <c r="S302" s="25">
        <v>45883</v>
      </c>
      <c r="T302" s="17"/>
      <c r="U302" s="17"/>
    </row>
    <row r="303" spans="1:21" ht="15.75" customHeight="1" thickBot="1">
      <c r="A303" s="24" t="s">
        <v>52</v>
      </c>
      <c r="B303" s="24" t="s">
        <v>276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25">
        <v>45883</v>
      </c>
      <c r="O303" s="24" t="s">
        <v>87</v>
      </c>
      <c r="P303" s="24" t="s">
        <v>88</v>
      </c>
      <c r="Q303" s="17"/>
      <c r="R303" s="25">
        <v>4</v>
      </c>
      <c r="S303" s="25">
        <v>45897</v>
      </c>
      <c r="T303" s="17"/>
      <c r="U303" s="17"/>
    </row>
    <row r="304" spans="1:21" ht="15.75" customHeight="1" thickBot="1">
      <c r="A304" s="24" t="s">
        <v>79</v>
      </c>
      <c r="B304" s="24" t="s">
        <v>271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25">
        <v>45883</v>
      </c>
      <c r="O304" s="24" t="s">
        <v>87</v>
      </c>
      <c r="P304" s="24" t="s">
        <v>88</v>
      </c>
      <c r="Q304" s="17"/>
      <c r="R304" s="25">
        <v>5</v>
      </c>
      <c r="S304" s="25">
        <v>45902</v>
      </c>
      <c r="T304" s="17"/>
      <c r="U304" s="17"/>
    </row>
    <row r="305" spans="1:21" ht="15.75" customHeight="1" thickBot="1">
      <c r="A305" s="24" t="s">
        <v>83</v>
      </c>
      <c r="B305" s="24" t="s">
        <v>84</v>
      </c>
      <c r="C305" s="24" t="s">
        <v>337</v>
      </c>
      <c r="D305" s="24" t="s">
        <v>52</v>
      </c>
      <c r="E305" s="25">
        <v>45883</v>
      </c>
      <c r="F305" s="24" t="s">
        <v>71</v>
      </c>
      <c r="G305" s="25">
        <v>45904</v>
      </c>
      <c r="H305" s="24" t="s">
        <v>24</v>
      </c>
      <c r="I305" s="25">
        <v>45925</v>
      </c>
      <c r="J305" s="17"/>
      <c r="K305" s="17"/>
      <c r="L305" s="17"/>
      <c r="M305" s="17"/>
      <c r="N305" s="25">
        <v>45883</v>
      </c>
      <c r="O305" s="24" t="s">
        <v>87</v>
      </c>
      <c r="P305" s="24" t="s">
        <v>88</v>
      </c>
      <c r="Q305" s="17"/>
      <c r="R305" s="25">
        <v>16</v>
      </c>
      <c r="S305" s="25">
        <v>45851</v>
      </c>
      <c r="T305" s="17"/>
      <c r="U305" s="17"/>
    </row>
    <row r="306" spans="1:21" ht="15.75" customHeight="1" thickBot="1">
      <c r="A306" s="24" t="s">
        <v>95</v>
      </c>
      <c r="B306" s="24" t="s">
        <v>440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25">
        <v>45885</v>
      </c>
      <c r="O306" s="24" t="s">
        <v>67</v>
      </c>
      <c r="P306" s="24" t="s">
        <v>59</v>
      </c>
      <c r="Q306" s="17"/>
      <c r="R306" s="25">
        <v>4</v>
      </c>
      <c r="S306" s="25">
        <v>45920</v>
      </c>
      <c r="T306" s="17"/>
      <c r="U306" s="17"/>
    </row>
    <row r="307" spans="1:21" ht="15.75" customHeight="1" thickBot="1">
      <c r="A307" s="24" t="s">
        <v>227</v>
      </c>
      <c r="B307" s="24" t="s">
        <v>228</v>
      </c>
      <c r="C307" s="24" t="s">
        <v>293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25">
        <v>45886</v>
      </c>
      <c r="O307" s="24" t="s">
        <v>27</v>
      </c>
      <c r="P307" s="24" t="s">
        <v>28</v>
      </c>
      <c r="Q307" s="24" t="s">
        <v>230</v>
      </c>
      <c r="R307" s="25">
        <v>5</v>
      </c>
      <c r="S307" s="25">
        <v>45921</v>
      </c>
      <c r="T307" s="17"/>
      <c r="U307" s="26" t="s">
        <v>762</v>
      </c>
    </row>
    <row r="308" spans="1:21" ht="15.75" customHeight="1" thickBot="1">
      <c r="A308" s="24" t="s">
        <v>53</v>
      </c>
      <c r="B308" s="24" t="s">
        <v>196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25">
        <v>45886</v>
      </c>
      <c r="O308" s="24" t="s">
        <v>27</v>
      </c>
      <c r="P308" s="24" t="s">
        <v>28</v>
      </c>
      <c r="Q308" s="17"/>
      <c r="R308" s="25">
        <v>5</v>
      </c>
      <c r="S308" s="25">
        <v>45921</v>
      </c>
      <c r="T308" s="17"/>
      <c r="U308" s="17"/>
    </row>
    <row r="309" spans="1:21" ht="15.75" customHeight="1" thickBot="1">
      <c r="A309" s="24" t="s">
        <v>198</v>
      </c>
      <c r="B309" s="24" t="s">
        <v>199</v>
      </c>
      <c r="C309" s="24" t="s">
        <v>399</v>
      </c>
      <c r="D309" s="24" t="s">
        <v>53</v>
      </c>
      <c r="E309" s="25">
        <v>45886</v>
      </c>
      <c r="F309" s="24" t="s">
        <v>71</v>
      </c>
      <c r="G309" s="25">
        <v>45935</v>
      </c>
      <c r="H309" s="17"/>
      <c r="I309" s="17"/>
      <c r="J309" s="17"/>
      <c r="K309" s="17"/>
      <c r="L309" s="17"/>
      <c r="M309" s="17"/>
      <c r="N309" s="25">
        <v>45886</v>
      </c>
      <c r="O309" s="24" t="s">
        <v>27</v>
      </c>
      <c r="P309" s="24" t="s">
        <v>28</v>
      </c>
      <c r="Q309" s="24" t="s">
        <v>703</v>
      </c>
      <c r="R309" s="25">
        <v>11</v>
      </c>
      <c r="S309" s="25">
        <v>45970</v>
      </c>
      <c r="T309" s="17"/>
      <c r="U309" s="17"/>
    </row>
    <row r="310" spans="1:21" ht="15.75" customHeight="1" thickBot="1">
      <c r="A310" s="24" t="s">
        <v>46</v>
      </c>
      <c r="B310" s="24" t="s">
        <v>238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25">
        <v>45886</v>
      </c>
      <c r="O310" s="24" t="s">
        <v>27</v>
      </c>
      <c r="P310" s="24" t="s">
        <v>28</v>
      </c>
      <c r="Q310" s="24" t="s">
        <v>484</v>
      </c>
      <c r="R310" s="25">
        <v>4</v>
      </c>
      <c r="S310" s="25">
        <v>45914</v>
      </c>
      <c r="T310" s="17"/>
      <c r="U310" s="17"/>
    </row>
    <row r="311" spans="1:21" ht="15.75" customHeight="1" thickBot="1">
      <c r="A311" s="24" t="s">
        <v>23</v>
      </c>
      <c r="B311" s="24" t="s">
        <v>184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25">
        <v>45890</v>
      </c>
      <c r="O311" s="24" t="s">
        <v>87</v>
      </c>
      <c r="P311" s="24" t="s">
        <v>88</v>
      </c>
      <c r="Q311" s="17"/>
      <c r="R311" s="25">
        <v>5</v>
      </c>
      <c r="S311" s="25">
        <v>45909</v>
      </c>
      <c r="T311" s="17"/>
      <c r="U311" s="17"/>
    </row>
    <row r="312" spans="1:21" ht="15.75" customHeight="1" thickBot="1">
      <c r="A312" s="24" t="s">
        <v>73</v>
      </c>
      <c r="B312" s="24" t="s">
        <v>390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25">
        <v>45890</v>
      </c>
      <c r="O312" s="24" t="s">
        <v>87</v>
      </c>
      <c r="P312" s="24" t="s">
        <v>88</v>
      </c>
      <c r="Q312" s="17"/>
      <c r="R312" s="25">
        <v>5</v>
      </c>
      <c r="S312" s="25">
        <v>45909</v>
      </c>
      <c r="T312" s="17"/>
      <c r="U312" s="17"/>
    </row>
    <row r="313" spans="1:21" ht="15.75" customHeight="1" thickBot="1">
      <c r="A313" s="24" t="s">
        <v>210</v>
      </c>
      <c r="B313" s="24" t="s">
        <v>211</v>
      </c>
      <c r="C313" s="24" t="s">
        <v>51</v>
      </c>
      <c r="D313" s="24" t="s">
        <v>212</v>
      </c>
      <c r="E313" s="25">
        <v>45890</v>
      </c>
      <c r="F313" s="24" t="s">
        <v>213</v>
      </c>
      <c r="G313" s="25">
        <v>45918</v>
      </c>
      <c r="H313" s="24" t="s">
        <v>35</v>
      </c>
      <c r="I313" s="25">
        <v>45939</v>
      </c>
      <c r="J313" s="24" t="s">
        <v>36</v>
      </c>
      <c r="K313" s="25">
        <v>45960</v>
      </c>
      <c r="L313" s="24" t="s">
        <v>37</v>
      </c>
      <c r="M313" s="25">
        <v>45981</v>
      </c>
      <c r="N313" s="25">
        <v>45890</v>
      </c>
      <c r="O313" s="24" t="s">
        <v>87</v>
      </c>
      <c r="P313" s="24" t="s">
        <v>88</v>
      </c>
      <c r="Q313" s="24" t="s">
        <v>449</v>
      </c>
      <c r="R313" s="25">
        <v>28</v>
      </c>
      <c r="S313" s="25">
        <v>46000</v>
      </c>
      <c r="T313" s="17"/>
      <c r="U313" s="17"/>
    </row>
    <row r="314" spans="1:21" ht="15.75" customHeight="1" thickBot="1">
      <c r="A314" s="24" t="s">
        <v>215</v>
      </c>
      <c r="B314" s="24" t="s">
        <v>216</v>
      </c>
      <c r="C314" s="24" t="s">
        <v>260</v>
      </c>
      <c r="D314" s="24" t="s">
        <v>212</v>
      </c>
      <c r="E314" s="25">
        <v>45890</v>
      </c>
      <c r="F314" s="24" t="s">
        <v>213</v>
      </c>
      <c r="G314" s="25">
        <v>45918</v>
      </c>
      <c r="H314" s="24" t="s">
        <v>35</v>
      </c>
      <c r="I314" s="25">
        <v>45939</v>
      </c>
      <c r="J314" s="17"/>
      <c r="K314" s="17"/>
      <c r="L314" s="17"/>
      <c r="M314" s="17"/>
      <c r="N314" s="25">
        <v>45890</v>
      </c>
      <c r="O314" s="24" t="s">
        <v>87</v>
      </c>
      <c r="P314" s="24" t="s">
        <v>88</v>
      </c>
      <c r="Q314" s="17"/>
      <c r="R314" s="25">
        <v>16</v>
      </c>
      <c r="S314" s="25">
        <v>45958</v>
      </c>
      <c r="T314" s="17"/>
      <c r="U314" s="17"/>
    </row>
    <row r="315" spans="1:21" ht="15.75" customHeight="1" thickBot="1">
      <c r="A315" s="24" t="s">
        <v>218</v>
      </c>
      <c r="B315" s="24" t="s">
        <v>219</v>
      </c>
      <c r="C315" s="24" t="s">
        <v>75</v>
      </c>
      <c r="D315" s="24" t="s">
        <v>212</v>
      </c>
      <c r="E315" s="25">
        <v>45890</v>
      </c>
      <c r="F315" s="24" t="s">
        <v>213</v>
      </c>
      <c r="G315" s="25">
        <v>45918</v>
      </c>
      <c r="H315" s="17"/>
      <c r="I315" s="17"/>
      <c r="J315" s="17"/>
      <c r="K315" s="17"/>
      <c r="L315" s="17"/>
      <c r="M315" s="17"/>
      <c r="N315" s="25">
        <v>45890</v>
      </c>
      <c r="O315" s="24" t="s">
        <v>87</v>
      </c>
      <c r="P315" s="24" t="s">
        <v>88</v>
      </c>
      <c r="Q315" s="17"/>
      <c r="R315" s="25">
        <v>11</v>
      </c>
      <c r="S315" s="25">
        <v>45937</v>
      </c>
      <c r="T315" s="17"/>
      <c r="U315" s="17"/>
    </row>
    <row r="316" spans="1:21" ht="15.75" customHeight="1" thickBot="1">
      <c r="A316" s="24" t="s">
        <v>212</v>
      </c>
      <c r="B316" s="24" t="s">
        <v>221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25">
        <v>45890</v>
      </c>
      <c r="O316" s="24" t="s">
        <v>87</v>
      </c>
      <c r="P316" s="24" t="s">
        <v>88</v>
      </c>
      <c r="Q316" s="24" t="s">
        <v>450</v>
      </c>
      <c r="R316" s="25">
        <v>5</v>
      </c>
      <c r="S316" s="25">
        <v>45909</v>
      </c>
      <c r="T316" s="17"/>
      <c r="U316" s="17"/>
    </row>
    <row r="317" spans="1:21" ht="15.75" customHeight="1" thickBot="1">
      <c r="A317" s="24" t="s">
        <v>54</v>
      </c>
      <c r="B317" s="24" t="s">
        <v>200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25">
        <v>45892</v>
      </c>
      <c r="O317" s="24" t="s">
        <v>67</v>
      </c>
      <c r="P317" s="24" t="s">
        <v>59</v>
      </c>
      <c r="Q317" s="17"/>
      <c r="R317" s="25">
        <v>4</v>
      </c>
      <c r="S317" s="25">
        <v>45927</v>
      </c>
      <c r="T317" s="17"/>
      <c r="U317" s="17"/>
    </row>
    <row r="318" spans="1:21" ht="15.75" customHeight="1" thickBot="1">
      <c r="A318" s="24" t="s">
        <v>71</v>
      </c>
      <c r="B318" s="24" t="s">
        <v>177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25">
        <v>45892</v>
      </c>
      <c r="O318" s="24" t="s">
        <v>67</v>
      </c>
      <c r="P318" s="24" t="s">
        <v>59</v>
      </c>
      <c r="Q318" s="17"/>
      <c r="R318" s="25">
        <v>5</v>
      </c>
      <c r="S318" s="25">
        <v>45934</v>
      </c>
      <c r="T318" s="17"/>
      <c r="U318" s="26" t="s">
        <v>759</v>
      </c>
    </row>
    <row r="319" spans="1:21" ht="15.75" customHeight="1" thickBot="1">
      <c r="A319" s="24" t="s">
        <v>381</v>
      </c>
      <c r="B319" s="24" t="s">
        <v>382</v>
      </c>
      <c r="C319" s="24" t="s">
        <v>133</v>
      </c>
      <c r="D319" s="24" t="s">
        <v>125</v>
      </c>
      <c r="E319" s="25">
        <v>45893</v>
      </c>
      <c r="F319" s="24" t="s">
        <v>73</v>
      </c>
      <c r="G319" s="25">
        <v>45935</v>
      </c>
      <c r="H319" s="24" t="s">
        <v>383</v>
      </c>
      <c r="I319" s="25">
        <v>45984</v>
      </c>
      <c r="J319" s="17"/>
      <c r="K319" s="17"/>
      <c r="L319" s="17"/>
      <c r="M319" s="17"/>
      <c r="N319" s="25">
        <v>45893</v>
      </c>
      <c r="O319" s="24" t="s">
        <v>27</v>
      </c>
      <c r="P319" s="24" t="s">
        <v>28</v>
      </c>
      <c r="Q319" s="17"/>
      <c r="R319" s="25">
        <v>17</v>
      </c>
      <c r="S319" s="25">
        <v>45837</v>
      </c>
      <c r="T319" s="17"/>
      <c r="U319" s="17"/>
    </row>
    <row r="320" spans="1:21" ht="15.75" customHeight="1" thickBot="1">
      <c r="A320" s="24" t="s">
        <v>465</v>
      </c>
      <c r="B320" s="24" t="s">
        <v>466</v>
      </c>
      <c r="C320" s="24" t="s">
        <v>208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25">
        <v>45893</v>
      </c>
      <c r="O320" s="24" t="s">
        <v>27</v>
      </c>
      <c r="P320" s="24" t="s">
        <v>161</v>
      </c>
      <c r="Q320" s="24" t="s">
        <v>230</v>
      </c>
      <c r="R320" s="25">
        <v>4</v>
      </c>
      <c r="S320" s="25">
        <v>45857</v>
      </c>
      <c r="T320" s="17"/>
      <c r="U320" s="26" t="s">
        <v>770</v>
      </c>
    </row>
    <row r="321" spans="1:21" ht="15.75" customHeight="1" thickBot="1">
      <c r="A321" s="24" t="s">
        <v>99</v>
      </c>
      <c r="B321" s="24" t="s">
        <v>100</v>
      </c>
      <c r="C321" s="24" t="s">
        <v>197</v>
      </c>
      <c r="D321" s="24" t="s">
        <v>43</v>
      </c>
      <c r="E321" s="25">
        <v>45893</v>
      </c>
      <c r="F321" s="24" t="s">
        <v>79</v>
      </c>
      <c r="G321" s="25">
        <v>45942</v>
      </c>
      <c r="H321" s="24" t="s">
        <v>45</v>
      </c>
      <c r="I321" s="25">
        <v>45984</v>
      </c>
      <c r="J321" s="24" t="s">
        <v>46</v>
      </c>
      <c r="K321" s="25">
        <v>46026</v>
      </c>
      <c r="L321" s="24" t="s">
        <v>726</v>
      </c>
      <c r="M321" s="25">
        <v>46068</v>
      </c>
      <c r="N321" s="25">
        <v>45893</v>
      </c>
      <c r="O321" s="24" t="s">
        <v>27</v>
      </c>
      <c r="P321" s="24" t="s">
        <v>28</v>
      </c>
      <c r="Q321" s="24" t="s">
        <v>365</v>
      </c>
      <c r="R321" s="25">
        <v>28</v>
      </c>
      <c r="S321" s="25">
        <v>46103</v>
      </c>
      <c r="T321" s="17"/>
      <c r="U321" s="17"/>
    </row>
    <row r="322" spans="1:21" ht="15.75" customHeight="1" thickBot="1">
      <c r="A322" s="24" t="s">
        <v>76</v>
      </c>
      <c r="B322" s="24" t="s">
        <v>77</v>
      </c>
      <c r="C322" s="24" t="s">
        <v>337</v>
      </c>
      <c r="D322" s="24" t="s">
        <v>43</v>
      </c>
      <c r="E322" s="25">
        <v>45893</v>
      </c>
      <c r="F322" s="24" t="s">
        <v>79</v>
      </c>
      <c r="G322" s="25">
        <v>45942</v>
      </c>
      <c r="H322" s="24" t="s">
        <v>45</v>
      </c>
      <c r="I322" s="25">
        <v>45984</v>
      </c>
      <c r="J322" s="17"/>
      <c r="K322" s="17"/>
      <c r="L322" s="17"/>
      <c r="M322" s="17"/>
      <c r="N322" s="25">
        <v>45893</v>
      </c>
      <c r="O322" s="24" t="s">
        <v>27</v>
      </c>
      <c r="P322" s="24" t="s">
        <v>28</v>
      </c>
      <c r="Q322" s="17"/>
      <c r="R322" s="25">
        <v>16</v>
      </c>
      <c r="S322" s="25">
        <v>46019</v>
      </c>
      <c r="T322" s="17"/>
      <c r="U322" s="17"/>
    </row>
    <row r="323" spans="1:21" ht="15.75" customHeight="1" thickBot="1">
      <c r="A323" s="24" t="s">
        <v>43</v>
      </c>
      <c r="B323" s="24" t="s">
        <v>138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25">
        <v>45893</v>
      </c>
      <c r="O323" s="24" t="s">
        <v>27</v>
      </c>
      <c r="P323" s="24" t="s">
        <v>28</v>
      </c>
      <c r="Q323" s="17"/>
      <c r="R323" s="25">
        <v>5</v>
      </c>
      <c r="S323" s="25">
        <v>45928</v>
      </c>
      <c r="T323" s="17"/>
      <c r="U323" s="17"/>
    </row>
    <row r="324" spans="1:21" ht="15.75" customHeight="1" thickBot="1">
      <c r="A324" s="24" t="s">
        <v>125</v>
      </c>
      <c r="B324" s="24" t="s">
        <v>294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25">
        <v>45893</v>
      </c>
      <c r="O324" s="24" t="s">
        <v>27</v>
      </c>
      <c r="P324" s="24" t="s">
        <v>28</v>
      </c>
      <c r="Q324" s="24" t="s">
        <v>475</v>
      </c>
      <c r="R324" s="25">
        <v>5</v>
      </c>
      <c r="S324" s="25">
        <v>45928</v>
      </c>
      <c r="T324" s="17"/>
      <c r="U324" s="17"/>
    </row>
    <row r="325" spans="1:21" ht="15.75" customHeight="1" thickBot="1">
      <c r="A325" s="24" t="s">
        <v>37</v>
      </c>
      <c r="B325" s="24" t="s">
        <v>190</v>
      </c>
      <c r="C325" s="24" t="s">
        <v>174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25">
        <v>45893</v>
      </c>
      <c r="O325" s="24" t="s">
        <v>27</v>
      </c>
      <c r="P325" s="24" t="s">
        <v>28</v>
      </c>
      <c r="Q325" s="24" t="s">
        <v>389</v>
      </c>
      <c r="R325" s="25">
        <v>4</v>
      </c>
      <c r="S325" s="25">
        <v>45928</v>
      </c>
      <c r="T325" s="17"/>
      <c r="U325" s="17"/>
    </row>
    <row r="326" spans="1:21" ht="15.75" customHeight="1" thickBot="1">
      <c r="A326" s="24" t="s">
        <v>56</v>
      </c>
      <c r="B326" s="24" t="s">
        <v>251</v>
      </c>
      <c r="C326" s="24" t="s">
        <v>197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25">
        <v>45893</v>
      </c>
      <c r="O326" s="24" t="s">
        <v>27</v>
      </c>
      <c r="P326" s="24" t="s">
        <v>28</v>
      </c>
      <c r="Q326" s="24" t="s">
        <v>727</v>
      </c>
      <c r="R326" s="25">
        <v>5</v>
      </c>
      <c r="S326" s="25">
        <v>45928</v>
      </c>
      <c r="T326" s="17"/>
      <c r="U326" s="17"/>
    </row>
    <row r="327" spans="1:21" ht="15.75" customHeight="1" thickBot="1">
      <c r="A327" s="24" t="s">
        <v>308</v>
      </c>
      <c r="B327" s="24" t="s">
        <v>309</v>
      </c>
      <c r="C327" s="24" t="s">
        <v>233</v>
      </c>
      <c r="D327" s="24" t="s">
        <v>253</v>
      </c>
      <c r="E327" s="25">
        <v>45897</v>
      </c>
      <c r="F327" s="24" t="s">
        <v>310</v>
      </c>
      <c r="G327" s="25">
        <v>45925</v>
      </c>
      <c r="H327" s="17"/>
      <c r="I327" s="17"/>
      <c r="J327" s="17"/>
      <c r="K327" s="17"/>
      <c r="L327" s="17"/>
      <c r="M327" s="17"/>
      <c r="N327" s="25">
        <v>45897</v>
      </c>
      <c r="O327" s="24" t="s">
        <v>87</v>
      </c>
      <c r="P327" s="24" t="s">
        <v>59</v>
      </c>
      <c r="Q327" s="24" t="s">
        <v>311</v>
      </c>
      <c r="R327" s="25">
        <v>11</v>
      </c>
      <c r="S327" s="25">
        <v>45944</v>
      </c>
      <c r="T327" s="17"/>
      <c r="U327" s="17"/>
    </row>
    <row r="328" spans="1:21" ht="15.75" customHeight="1" thickBot="1">
      <c r="A328" s="24" t="s">
        <v>253</v>
      </c>
      <c r="B328" s="24" t="s">
        <v>254</v>
      </c>
      <c r="C328" s="24" t="s">
        <v>133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25">
        <v>45897</v>
      </c>
      <c r="O328" s="24" t="s">
        <v>87</v>
      </c>
      <c r="P328" s="24" t="s">
        <v>59</v>
      </c>
      <c r="Q328" s="24" t="s">
        <v>416</v>
      </c>
      <c r="R328" s="25">
        <v>5</v>
      </c>
      <c r="S328" s="25">
        <v>45916</v>
      </c>
      <c r="T328" s="17"/>
      <c r="U328" s="17"/>
    </row>
    <row r="329" spans="1:21" ht="15.75" customHeight="1" thickBot="1">
      <c r="A329" s="24" t="s">
        <v>63</v>
      </c>
      <c r="B329" s="24" t="s">
        <v>166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25">
        <v>45897</v>
      </c>
      <c r="O329" s="24" t="s">
        <v>87</v>
      </c>
      <c r="P329" s="24" t="s">
        <v>88</v>
      </c>
      <c r="Q329" s="17"/>
      <c r="R329" s="25">
        <v>5</v>
      </c>
      <c r="S329" s="25">
        <v>45916</v>
      </c>
      <c r="T329" s="17"/>
      <c r="U329" s="17"/>
    </row>
    <row r="330" spans="1:21" ht="15.75" customHeight="1" thickBot="1">
      <c r="A330" s="24" t="s">
        <v>413</v>
      </c>
      <c r="B330" s="24" t="s">
        <v>414</v>
      </c>
      <c r="C330" s="24" t="s">
        <v>147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25">
        <v>45897</v>
      </c>
      <c r="O330" s="24" t="s">
        <v>87</v>
      </c>
      <c r="P330" s="24" t="s">
        <v>88</v>
      </c>
      <c r="Q330" s="17"/>
      <c r="R330" s="25">
        <v>5</v>
      </c>
      <c r="S330" s="25">
        <v>45808</v>
      </c>
      <c r="T330" s="17"/>
      <c r="U330" s="17"/>
    </row>
    <row r="331" spans="1:21" ht="15.75" customHeight="1" thickBot="1">
      <c r="A331" s="24" t="s">
        <v>60</v>
      </c>
      <c r="B331" s="24" t="s">
        <v>61</v>
      </c>
      <c r="C331" s="24" t="s">
        <v>78</v>
      </c>
      <c r="D331" s="24" t="s">
        <v>62</v>
      </c>
      <c r="E331" s="25">
        <v>45900</v>
      </c>
      <c r="F331" s="24" t="s">
        <v>63</v>
      </c>
      <c r="G331" s="25">
        <v>45949</v>
      </c>
      <c r="H331" s="24" t="s">
        <v>64</v>
      </c>
      <c r="I331" s="25">
        <v>45991</v>
      </c>
      <c r="J331" s="24" t="s">
        <v>65</v>
      </c>
      <c r="K331" s="25">
        <v>46033</v>
      </c>
      <c r="L331" s="17"/>
      <c r="M331" s="17"/>
      <c r="N331" s="25">
        <v>45900</v>
      </c>
      <c r="O331" s="24" t="s">
        <v>27</v>
      </c>
      <c r="P331" s="24" t="s">
        <v>28</v>
      </c>
      <c r="Q331" s="17"/>
      <c r="R331" s="25">
        <v>22</v>
      </c>
      <c r="S331" s="25">
        <v>46068</v>
      </c>
      <c r="T331" s="17"/>
      <c r="U331" s="17"/>
    </row>
    <row r="332" spans="1:21" ht="15.75" customHeight="1" thickBot="1">
      <c r="A332" s="24" t="s">
        <v>152</v>
      </c>
      <c r="B332" s="24" t="s">
        <v>153</v>
      </c>
      <c r="C332" s="24" t="s">
        <v>453</v>
      </c>
      <c r="D332" s="24" t="s">
        <v>62</v>
      </c>
      <c r="E332" s="25">
        <v>45900</v>
      </c>
      <c r="F332" s="24" t="s">
        <v>63</v>
      </c>
      <c r="G332" s="25">
        <v>45949</v>
      </c>
      <c r="H332" s="24" t="s">
        <v>64</v>
      </c>
      <c r="I332" s="25">
        <v>45991</v>
      </c>
      <c r="J332" s="17"/>
      <c r="K332" s="17"/>
      <c r="L332" s="17"/>
      <c r="M332" s="17"/>
      <c r="N332" s="25">
        <v>45900</v>
      </c>
      <c r="O332" s="24" t="s">
        <v>27</v>
      </c>
      <c r="P332" s="24" t="s">
        <v>28</v>
      </c>
      <c r="Q332" s="17"/>
      <c r="R332" s="25">
        <v>16</v>
      </c>
      <c r="S332" s="25">
        <v>46026</v>
      </c>
      <c r="T332" s="17"/>
      <c r="U332" s="17"/>
    </row>
    <row r="333" spans="1:21" ht="15.75" customHeight="1" thickBot="1">
      <c r="A333" s="24" t="s">
        <v>62</v>
      </c>
      <c r="B333" s="24" t="s">
        <v>156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25">
        <v>45900</v>
      </c>
      <c r="O333" s="24" t="s">
        <v>27</v>
      </c>
      <c r="P333" s="24" t="s">
        <v>28</v>
      </c>
      <c r="Q333" s="17"/>
      <c r="R333" s="25">
        <v>4</v>
      </c>
      <c r="S333" s="25">
        <v>45935</v>
      </c>
      <c r="T333" s="17"/>
      <c r="U333" s="17"/>
    </row>
    <row r="334" spans="1:21" ht="15.75" customHeight="1" thickBot="1">
      <c r="A334" s="24" t="s">
        <v>65</v>
      </c>
      <c r="B334" s="24" t="s">
        <v>192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25">
        <v>45900</v>
      </c>
      <c r="O334" s="24" t="s">
        <v>27</v>
      </c>
      <c r="P334" s="24" t="s">
        <v>28</v>
      </c>
      <c r="Q334" s="17"/>
      <c r="R334" s="25">
        <v>5</v>
      </c>
      <c r="S334" s="25">
        <v>45935</v>
      </c>
      <c r="T334" s="17"/>
      <c r="U334" s="17"/>
    </row>
    <row r="335" spans="1:21" ht="15.75" customHeight="1" thickBot="1">
      <c r="A335" s="24" t="s">
        <v>19</v>
      </c>
      <c r="B335" s="24" t="s">
        <v>20</v>
      </c>
      <c r="C335" s="24" t="s">
        <v>260</v>
      </c>
      <c r="D335" s="24" t="s">
        <v>22</v>
      </c>
      <c r="E335" s="25">
        <v>45900</v>
      </c>
      <c r="F335" s="24" t="s">
        <v>23</v>
      </c>
      <c r="G335" s="25">
        <v>45949</v>
      </c>
      <c r="H335" s="24" t="s">
        <v>24</v>
      </c>
      <c r="I335" s="25">
        <v>45991</v>
      </c>
      <c r="J335" s="24" t="s">
        <v>125</v>
      </c>
      <c r="K335" s="25">
        <v>46033</v>
      </c>
      <c r="L335" s="24" t="s">
        <v>73</v>
      </c>
      <c r="M335" s="25">
        <v>46075</v>
      </c>
      <c r="N335" s="25">
        <v>45900</v>
      </c>
      <c r="O335" s="24" t="s">
        <v>27</v>
      </c>
      <c r="P335" s="24" t="s">
        <v>28</v>
      </c>
      <c r="Q335" s="24" t="s">
        <v>473</v>
      </c>
      <c r="R335" s="25">
        <v>29</v>
      </c>
      <c r="S335" s="25">
        <v>46110</v>
      </c>
      <c r="T335" s="17"/>
      <c r="U335" s="17"/>
    </row>
    <row r="336" spans="1:21" ht="15.75" customHeight="1" thickBot="1">
      <c r="A336" s="24" t="s">
        <v>22</v>
      </c>
      <c r="B336" s="24" t="s">
        <v>278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25">
        <v>45900</v>
      </c>
      <c r="O336" s="24" t="s">
        <v>27</v>
      </c>
      <c r="P336" s="24" t="s">
        <v>28</v>
      </c>
      <c r="Q336" s="17"/>
      <c r="R336" s="25">
        <v>29</v>
      </c>
      <c r="S336" s="25">
        <v>45935</v>
      </c>
      <c r="T336" s="17"/>
      <c r="U336" s="17"/>
    </row>
    <row r="337" spans="1:21" ht="15.75" customHeight="1" thickBot="1">
      <c r="A337" s="24" t="s">
        <v>35</v>
      </c>
      <c r="B337" s="24" t="s">
        <v>163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25">
        <v>45900</v>
      </c>
      <c r="O337" s="24" t="s">
        <v>27</v>
      </c>
      <c r="P337" s="24" t="s">
        <v>28</v>
      </c>
      <c r="Q337" s="24" t="s">
        <v>165</v>
      </c>
      <c r="R337" s="25">
        <v>5</v>
      </c>
      <c r="S337" s="25">
        <v>45935</v>
      </c>
      <c r="T337" s="17"/>
      <c r="U337" s="26" t="s">
        <v>755</v>
      </c>
    </row>
    <row r="338" spans="1:21" ht="15.75" customHeight="1" thickBot="1">
      <c r="A338" s="24" t="s">
        <v>213</v>
      </c>
      <c r="B338" s="24" t="s">
        <v>318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25">
        <v>45900</v>
      </c>
      <c r="O338" s="24" t="s">
        <v>27</v>
      </c>
      <c r="P338" s="24" t="s">
        <v>59</v>
      </c>
      <c r="Q338" s="24" t="s">
        <v>145</v>
      </c>
      <c r="R338" s="25">
        <v>5</v>
      </c>
      <c r="S338" s="25">
        <v>45935</v>
      </c>
      <c r="T338" s="17"/>
      <c r="U338" s="17"/>
    </row>
    <row r="339" spans="1:21" ht="15.75" customHeight="1" thickBot="1">
      <c r="A339" s="24" t="s">
        <v>53</v>
      </c>
      <c r="B339" s="24" t="s">
        <v>196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25">
        <v>45904</v>
      </c>
      <c r="O339" s="24" t="s">
        <v>87</v>
      </c>
      <c r="P339" s="24" t="s">
        <v>88</v>
      </c>
      <c r="Q339" s="17"/>
      <c r="R339" s="25">
        <v>5</v>
      </c>
      <c r="S339" s="25">
        <v>45923</v>
      </c>
      <c r="T339" s="17"/>
      <c r="U339" s="17"/>
    </row>
    <row r="340" spans="1:21" ht="15.75" customHeight="1" thickBot="1">
      <c r="A340" s="24" t="s">
        <v>45</v>
      </c>
      <c r="B340" s="24" t="s">
        <v>180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25">
        <v>45904</v>
      </c>
      <c r="O340" s="24" t="s">
        <v>87</v>
      </c>
      <c r="P340" s="24" t="s">
        <v>88</v>
      </c>
      <c r="Q340" s="17"/>
      <c r="R340" s="25">
        <v>5</v>
      </c>
      <c r="S340" s="25">
        <v>45923</v>
      </c>
      <c r="T340" s="17"/>
      <c r="U340" s="17"/>
    </row>
    <row r="341" spans="1:21" ht="15.75" customHeight="1" thickBot="1">
      <c r="A341" s="24" t="s">
        <v>71</v>
      </c>
      <c r="B341" s="24" t="s">
        <v>177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25">
        <v>45904</v>
      </c>
      <c r="O341" s="24" t="s">
        <v>87</v>
      </c>
      <c r="P341" s="24" t="s">
        <v>88</v>
      </c>
      <c r="Q341" s="17"/>
      <c r="R341" s="25">
        <v>5</v>
      </c>
      <c r="S341" s="25">
        <v>45923</v>
      </c>
      <c r="T341" s="17"/>
      <c r="U341" s="26" t="s">
        <v>759</v>
      </c>
    </row>
    <row r="342" spans="1:21" ht="15.75" customHeight="1" thickBot="1">
      <c r="A342" s="24" t="s">
        <v>198</v>
      </c>
      <c r="B342" s="24" t="s">
        <v>199</v>
      </c>
      <c r="C342" s="24" t="s">
        <v>233</v>
      </c>
      <c r="D342" s="24" t="s">
        <v>53</v>
      </c>
      <c r="E342" s="25">
        <v>45904</v>
      </c>
      <c r="F342" s="24" t="s">
        <v>71</v>
      </c>
      <c r="G342" s="25">
        <v>45925</v>
      </c>
      <c r="H342" s="17"/>
      <c r="I342" s="17"/>
      <c r="J342" s="17"/>
      <c r="K342" s="17"/>
      <c r="L342" s="17"/>
      <c r="M342" s="17"/>
      <c r="N342" s="25">
        <v>45904</v>
      </c>
      <c r="O342" s="24" t="s">
        <v>87</v>
      </c>
      <c r="P342" s="24" t="s">
        <v>88</v>
      </c>
      <c r="Q342" s="24" t="s">
        <v>703</v>
      </c>
      <c r="R342" s="25">
        <v>11</v>
      </c>
      <c r="S342" s="25">
        <v>45944</v>
      </c>
      <c r="T342" s="17"/>
      <c r="U342" s="17"/>
    </row>
    <row r="343" spans="1:21" ht="15.75" customHeight="1" thickBot="1">
      <c r="A343" s="24" t="s">
        <v>120</v>
      </c>
      <c r="B343" s="24" t="s">
        <v>224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25">
        <v>45906</v>
      </c>
      <c r="O343" s="24" t="s">
        <v>67</v>
      </c>
      <c r="P343" s="24" t="s">
        <v>59</v>
      </c>
      <c r="Q343" s="17"/>
      <c r="R343" s="25">
        <v>5</v>
      </c>
      <c r="S343" s="25">
        <v>45941</v>
      </c>
      <c r="T343" s="17"/>
      <c r="U343" s="26" t="s">
        <v>763</v>
      </c>
    </row>
    <row r="344" spans="1:21" ht="15.75" customHeight="1" thickBot="1">
      <c r="A344" s="24" t="s">
        <v>24</v>
      </c>
      <c r="B344" s="24" t="s">
        <v>149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25">
        <v>45906</v>
      </c>
      <c r="O344" s="24" t="s">
        <v>67</v>
      </c>
      <c r="P344" s="24" t="s">
        <v>59</v>
      </c>
      <c r="Q344" s="17"/>
      <c r="R344" s="25">
        <v>5</v>
      </c>
      <c r="S344" s="25">
        <v>45941</v>
      </c>
      <c r="T344" s="17"/>
      <c r="U344" s="17"/>
    </row>
    <row r="345" spans="1:21" ht="15.75" customHeight="1" thickBot="1">
      <c r="A345" s="24" t="s">
        <v>249</v>
      </c>
      <c r="B345" s="24" t="s">
        <v>184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25">
        <v>45906</v>
      </c>
      <c r="O345" s="24" t="s">
        <v>67</v>
      </c>
      <c r="P345" s="24" t="s">
        <v>59</v>
      </c>
      <c r="Q345" s="17"/>
      <c r="R345" s="25">
        <v>5</v>
      </c>
      <c r="S345" s="25">
        <v>45941</v>
      </c>
      <c r="T345" s="17"/>
      <c r="U345" s="17"/>
    </row>
    <row r="346" spans="1:21" ht="15.75" customHeight="1" thickBot="1">
      <c r="A346" s="24" t="s">
        <v>383</v>
      </c>
      <c r="B346" s="24" t="s">
        <v>441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25">
        <v>45906</v>
      </c>
      <c r="O346" s="24" t="s">
        <v>67</v>
      </c>
      <c r="P346" s="24" t="s">
        <v>59</v>
      </c>
      <c r="Q346" s="24" t="s">
        <v>333</v>
      </c>
      <c r="R346" s="25">
        <v>5</v>
      </c>
      <c r="S346" s="25">
        <v>45941</v>
      </c>
      <c r="T346" s="17"/>
      <c r="U346" s="17"/>
    </row>
    <row r="347" spans="1:21" ht="15.75" customHeight="1" thickBot="1">
      <c r="A347" s="24" t="s">
        <v>291</v>
      </c>
      <c r="B347" s="24" t="s">
        <v>328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25">
        <v>45907</v>
      </c>
      <c r="O347" s="24" t="s">
        <v>27</v>
      </c>
      <c r="P347" s="24" t="s">
        <v>28</v>
      </c>
      <c r="Q347" s="17"/>
      <c r="R347" s="25">
        <v>5</v>
      </c>
      <c r="S347" s="25">
        <v>45942</v>
      </c>
      <c r="T347" s="24" t="s">
        <v>757</v>
      </c>
      <c r="U347" s="26" t="s">
        <v>758</v>
      </c>
    </row>
    <row r="348" spans="1:21" ht="15.75" customHeight="1" thickBot="1">
      <c r="A348" s="24" t="s">
        <v>37</v>
      </c>
      <c r="B348" s="24" t="s">
        <v>190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25">
        <v>45907</v>
      </c>
      <c r="O348" s="24" t="s">
        <v>27</v>
      </c>
      <c r="P348" s="24" t="s">
        <v>59</v>
      </c>
      <c r="Q348" s="24" t="s">
        <v>191</v>
      </c>
      <c r="R348" s="25">
        <v>4</v>
      </c>
      <c r="S348" s="25">
        <v>45928</v>
      </c>
      <c r="T348" s="17"/>
      <c r="U348" s="17"/>
    </row>
    <row r="349" spans="1:21" ht="15.75" customHeight="1" thickBot="1">
      <c r="A349" s="24" t="s">
        <v>24</v>
      </c>
      <c r="B349" s="24" t="s">
        <v>149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25">
        <v>45911</v>
      </c>
      <c r="O349" s="24" t="s">
        <v>87</v>
      </c>
      <c r="P349" s="24" t="s">
        <v>88</v>
      </c>
      <c r="Q349" s="17"/>
      <c r="R349" s="25">
        <v>5</v>
      </c>
      <c r="S349" s="25">
        <v>45930</v>
      </c>
      <c r="T349" s="17"/>
      <c r="U349" s="17"/>
    </row>
    <row r="350" spans="1:21" ht="15.75" customHeight="1" thickBot="1">
      <c r="A350" s="24" t="s">
        <v>383</v>
      </c>
      <c r="B350" s="24" t="s">
        <v>441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25">
        <v>45911</v>
      </c>
      <c r="O350" s="24" t="s">
        <v>87</v>
      </c>
      <c r="P350" s="24" t="s">
        <v>88</v>
      </c>
      <c r="Q350" s="17"/>
      <c r="R350" s="25">
        <v>5</v>
      </c>
      <c r="S350" s="25">
        <v>45930</v>
      </c>
      <c r="T350" s="17"/>
      <c r="U350" s="17"/>
    </row>
    <row r="351" spans="1:21" ht="15.75" customHeight="1" thickBot="1">
      <c r="A351" s="24" t="s">
        <v>310</v>
      </c>
      <c r="B351" s="24" t="s">
        <v>400</v>
      </c>
      <c r="C351" s="24" t="s">
        <v>313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25">
        <v>45914</v>
      </c>
      <c r="O351" s="24" t="s">
        <v>27</v>
      </c>
      <c r="P351" s="24" t="s">
        <v>28</v>
      </c>
      <c r="Q351" s="24" t="s">
        <v>416</v>
      </c>
      <c r="R351" s="25">
        <v>5</v>
      </c>
      <c r="S351" s="25">
        <v>45949</v>
      </c>
      <c r="T351" s="17"/>
      <c r="U351" s="17"/>
    </row>
    <row r="352" spans="1:21" ht="15.75" customHeight="1" thickBot="1">
      <c r="A352" s="24" t="s">
        <v>45</v>
      </c>
      <c r="B352" s="24" t="s">
        <v>180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25">
        <v>45914</v>
      </c>
      <c r="O352" s="24" t="s">
        <v>27</v>
      </c>
      <c r="P352" s="24" t="s">
        <v>28</v>
      </c>
      <c r="Q352" s="17"/>
      <c r="R352" s="25">
        <v>5</v>
      </c>
      <c r="S352" s="25">
        <v>45949</v>
      </c>
      <c r="T352" s="17"/>
      <c r="U352" s="17"/>
    </row>
    <row r="353" spans="1:21" ht="15.75" customHeight="1" thickBot="1">
      <c r="A353" s="24" t="s">
        <v>213</v>
      </c>
      <c r="B353" s="24" t="s">
        <v>318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25">
        <v>45918</v>
      </c>
      <c r="O353" s="24" t="s">
        <v>87</v>
      </c>
      <c r="P353" s="24" t="s">
        <v>88</v>
      </c>
      <c r="Q353" s="24" t="s">
        <v>145</v>
      </c>
      <c r="R353" s="25">
        <v>5</v>
      </c>
      <c r="S353" s="25">
        <v>45937</v>
      </c>
      <c r="T353" s="17"/>
      <c r="U353" s="17"/>
    </row>
    <row r="354" spans="1:21" ht="15.75" customHeight="1" thickBot="1">
      <c r="A354" s="24" t="s">
        <v>36</v>
      </c>
      <c r="B354" s="24" t="s">
        <v>187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25">
        <v>45920</v>
      </c>
      <c r="O354" s="24" t="s">
        <v>67</v>
      </c>
      <c r="P354" s="24" t="s">
        <v>59</v>
      </c>
      <c r="Q354" s="24" t="s">
        <v>189</v>
      </c>
      <c r="R354" s="25">
        <v>5</v>
      </c>
      <c r="S354" s="25">
        <v>45955</v>
      </c>
      <c r="T354" s="17"/>
      <c r="U354" s="17"/>
    </row>
    <row r="355" spans="1:21" ht="15.75" customHeight="1" thickBot="1">
      <c r="A355" s="24" t="s">
        <v>107</v>
      </c>
      <c r="B355" s="24" t="s">
        <v>108</v>
      </c>
      <c r="C355" s="24" t="s">
        <v>164</v>
      </c>
      <c r="D355" s="24" t="s">
        <v>64</v>
      </c>
      <c r="E355" s="25">
        <v>45921</v>
      </c>
      <c r="F355" s="24" t="s">
        <v>65</v>
      </c>
      <c r="G355" s="25">
        <v>45963</v>
      </c>
      <c r="H355" s="17"/>
      <c r="I355" s="17"/>
      <c r="J355" s="17"/>
      <c r="K355" s="17"/>
      <c r="L355" s="17"/>
      <c r="M355" s="17"/>
      <c r="N355" s="25">
        <v>45921</v>
      </c>
      <c r="O355" s="24" t="s">
        <v>27</v>
      </c>
      <c r="P355" s="24" t="s">
        <v>59</v>
      </c>
      <c r="Q355" s="17"/>
      <c r="R355" s="25">
        <v>11</v>
      </c>
      <c r="S355" s="25">
        <v>45998</v>
      </c>
      <c r="T355" s="17"/>
      <c r="U355" s="17"/>
    </row>
    <row r="356" spans="1:21" ht="15.75" customHeight="1" thickBot="1">
      <c r="A356" s="24" t="s">
        <v>64</v>
      </c>
      <c r="B356" s="24" t="s">
        <v>284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25">
        <v>45921</v>
      </c>
      <c r="O356" s="24" t="s">
        <v>27</v>
      </c>
      <c r="P356" s="24" t="s">
        <v>59</v>
      </c>
      <c r="Q356" s="17"/>
      <c r="R356" s="25">
        <v>5</v>
      </c>
      <c r="S356" s="25">
        <v>45956</v>
      </c>
      <c r="T356" s="17"/>
      <c r="U356" s="17"/>
    </row>
    <row r="357" spans="1:21" ht="15.75" customHeight="1" thickBot="1">
      <c r="A357" s="24" t="s">
        <v>24</v>
      </c>
      <c r="B357" s="24" t="s">
        <v>149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25">
        <v>45921</v>
      </c>
      <c r="O357" s="24" t="s">
        <v>27</v>
      </c>
      <c r="P357" s="24" t="s">
        <v>28</v>
      </c>
      <c r="Q357" s="17"/>
      <c r="R357" s="25">
        <v>5</v>
      </c>
      <c r="S357" s="25">
        <v>45956</v>
      </c>
      <c r="T357" s="17"/>
      <c r="U357" s="17"/>
    </row>
    <row r="358" spans="1:21" ht="15.75" customHeight="1" thickBot="1">
      <c r="A358" s="24" t="s">
        <v>310</v>
      </c>
      <c r="B358" s="24" t="s">
        <v>400</v>
      </c>
      <c r="C358" s="24" t="s">
        <v>233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25">
        <v>45925</v>
      </c>
      <c r="O358" s="24" t="s">
        <v>87</v>
      </c>
      <c r="P358" s="24" t="s">
        <v>59</v>
      </c>
      <c r="Q358" s="24" t="s">
        <v>416</v>
      </c>
      <c r="R358" s="25">
        <v>5</v>
      </c>
      <c r="S358" s="25">
        <v>45944</v>
      </c>
      <c r="T358" s="17"/>
      <c r="U358" s="17"/>
    </row>
    <row r="359" spans="1:21" ht="15.75" customHeight="1" thickBot="1">
      <c r="A359" s="24" t="s">
        <v>107</v>
      </c>
      <c r="B359" s="24" t="s">
        <v>108</v>
      </c>
      <c r="C359" s="24" t="s">
        <v>269</v>
      </c>
      <c r="D359" s="24" t="s">
        <v>64</v>
      </c>
      <c r="E359" s="25">
        <v>45925</v>
      </c>
      <c r="F359" s="24" t="s">
        <v>65</v>
      </c>
      <c r="G359" s="25">
        <v>45946</v>
      </c>
      <c r="H359" s="17"/>
      <c r="I359" s="17"/>
      <c r="J359" s="17"/>
      <c r="K359" s="17"/>
      <c r="L359" s="17"/>
      <c r="M359" s="17"/>
      <c r="N359" s="25">
        <v>45925</v>
      </c>
      <c r="O359" s="24" t="s">
        <v>87</v>
      </c>
      <c r="P359" s="24" t="s">
        <v>88</v>
      </c>
      <c r="Q359" s="17"/>
      <c r="R359" s="25">
        <v>11</v>
      </c>
      <c r="S359" s="25">
        <v>45965</v>
      </c>
      <c r="T359" s="17"/>
      <c r="U359" s="17"/>
    </row>
    <row r="360" spans="1:21" ht="15.75" customHeight="1" thickBot="1">
      <c r="A360" s="24" t="s">
        <v>64</v>
      </c>
      <c r="B360" s="24" t="s">
        <v>284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25">
        <v>45925</v>
      </c>
      <c r="O360" s="24" t="s">
        <v>87</v>
      </c>
      <c r="P360" s="24" t="s">
        <v>88</v>
      </c>
      <c r="Q360" s="17"/>
      <c r="R360" s="25">
        <v>5</v>
      </c>
      <c r="S360" s="25">
        <v>45944</v>
      </c>
      <c r="T360" s="17"/>
      <c r="U360" s="17"/>
    </row>
    <row r="361" spans="1:21" ht="15.75" customHeight="1" thickBot="1">
      <c r="A361" s="24" t="s">
        <v>54</v>
      </c>
      <c r="B361" s="24" t="s">
        <v>200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25">
        <v>45925</v>
      </c>
      <c r="O361" s="24" t="s">
        <v>87</v>
      </c>
      <c r="P361" s="24" t="s">
        <v>88</v>
      </c>
      <c r="Q361" s="17"/>
      <c r="R361" s="25">
        <v>4</v>
      </c>
      <c r="S361" s="25">
        <v>45939</v>
      </c>
      <c r="T361" s="17"/>
      <c r="U361" s="17"/>
    </row>
    <row r="362" spans="1:21" ht="15.75" customHeight="1" thickBot="1">
      <c r="A362" s="24" t="s">
        <v>46</v>
      </c>
      <c r="B362" s="24" t="s">
        <v>238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25">
        <v>45925</v>
      </c>
      <c r="O362" s="24" t="s">
        <v>87</v>
      </c>
      <c r="P362" s="24" t="s">
        <v>88</v>
      </c>
      <c r="Q362" s="17"/>
      <c r="R362" s="25">
        <v>4</v>
      </c>
      <c r="S362" s="25">
        <v>45939</v>
      </c>
      <c r="T362" s="17"/>
      <c r="U362" s="17"/>
    </row>
    <row r="363" spans="1:21" ht="15.75" customHeight="1" thickBot="1">
      <c r="A363" s="24" t="s">
        <v>24</v>
      </c>
      <c r="B363" s="24" t="s">
        <v>149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25">
        <v>45925</v>
      </c>
      <c r="O363" s="24" t="s">
        <v>87</v>
      </c>
      <c r="P363" s="24" t="s">
        <v>88</v>
      </c>
      <c r="Q363" s="17"/>
      <c r="R363" s="25">
        <v>5</v>
      </c>
      <c r="S363" s="25">
        <v>45944</v>
      </c>
      <c r="T363" s="17"/>
      <c r="U363" s="17"/>
    </row>
    <row r="364" spans="1:21" ht="15.75" customHeight="1" thickBot="1">
      <c r="A364" s="24" t="s">
        <v>71</v>
      </c>
      <c r="B364" s="24" t="s">
        <v>177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25">
        <v>45925</v>
      </c>
      <c r="O364" s="24" t="s">
        <v>87</v>
      </c>
      <c r="P364" s="24" t="s">
        <v>88</v>
      </c>
      <c r="Q364" s="17"/>
      <c r="R364" s="25">
        <v>5</v>
      </c>
      <c r="S364" s="25">
        <v>45944</v>
      </c>
      <c r="T364" s="17"/>
      <c r="U364" s="26" t="s">
        <v>759</v>
      </c>
    </row>
    <row r="365" spans="1:21" ht="15.75" customHeight="1" thickBot="1">
      <c r="A365" s="24" t="s">
        <v>96</v>
      </c>
      <c r="B365" s="24" t="s">
        <v>194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25">
        <v>45927</v>
      </c>
      <c r="O365" s="24" t="s">
        <v>67</v>
      </c>
      <c r="P365" s="24" t="s">
        <v>59</v>
      </c>
      <c r="Q365" s="24" t="s">
        <v>195</v>
      </c>
      <c r="R365" s="25">
        <v>4</v>
      </c>
      <c r="S365" s="25">
        <v>45820</v>
      </c>
      <c r="T365" s="17"/>
      <c r="U365" s="17"/>
    </row>
    <row r="366" spans="1:21" ht="15.75" customHeight="1" thickBot="1">
      <c r="A366" s="24" t="s">
        <v>206</v>
      </c>
      <c r="B366" s="24" t="s">
        <v>207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25">
        <v>45927</v>
      </c>
      <c r="O366" s="24" t="s">
        <v>67</v>
      </c>
      <c r="P366" s="24" t="s">
        <v>59</v>
      </c>
      <c r="Q366" s="17"/>
      <c r="R366" s="25">
        <v>5</v>
      </c>
      <c r="S366" s="25">
        <v>45969</v>
      </c>
      <c r="T366" s="17"/>
      <c r="U366" s="17"/>
    </row>
    <row r="367" spans="1:21" ht="15.75" customHeight="1" thickBot="1">
      <c r="A367" s="24" t="s">
        <v>54</v>
      </c>
      <c r="B367" s="24" t="s">
        <v>200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25">
        <v>45928</v>
      </c>
      <c r="O367" s="24" t="s">
        <v>27</v>
      </c>
      <c r="P367" s="24" t="s">
        <v>28</v>
      </c>
      <c r="Q367" s="17"/>
      <c r="R367" s="25">
        <v>4</v>
      </c>
      <c r="S367" s="25">
        <v>45956</v>
      </c>
      <c r="T367" s="17"/>
      <c r="U367" s="17"/>
    </row>
    <row r="368" spans="1:21" ht="15.75" customHeight="1" thickBot="1">
      <c r="A368" s="24" t="s">
        <v>175</v>
      </c>
      <c r="B368" s="24" t="s">
        <v>301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25">
        <v>45928</v>
      </c>
      <c r="O368" s="24" t="s">
        <v>27</v>
      </c>
      <c r="P368" s="24" t="s">
        <v>28</v>
      </c>
      <c r="Q368" s="17"/>
      <c r="R368" s="25">
        <v>5</v>
      </c>
      <c r="S368" s="25">
        <v>45963</v>
      </c>
      <c r="T368" s="24" t="s">
        <v>766</v>
      </c>
      <c r="U368" s="26" t="s">
        <v>767</v>
      </c>
    </row>
    <row r="369" spans="1:21" ht="15.75" customHeight="1" thickBot="1">
      <c r="A369" s="24" t="s">
        <v>726</v>
      </c>
      <c r="B369" s="24" t="s">
        <v>244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25">
        <v>45928</v>
      </c>
      <c r="O369" s="24" t="s">
        <v>27</v>
      </c>
      <c r="P369" s="24" t="s">
        <v>28</v>
      </c>
      <c r="Q369" s="24" t="s">
        <v>378</v>
      </c>
      <c r="R369" s="25">
        <v>5</v>
      </c>
      <c r="S369" s="25">
        <v>45963</v>
      </c>
      <c r="T369" s="17"/>
      <c r="U369" s="17"/>
    </row>
    <row r="370" spans="1:21" ht="15.75" customHeight="1" thickBot="1">
      <c r="A370" s="24" t="s">
        <v>125</v>
      </c>
      <c r="B370" s="24" t="s">
        <v>294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25">
        <v>45932</v>
      </c>
      <c r="O370" s="24" t="s">
        <v>87</v>
      </c>
      <c r="P370" s="24" t="s">
        <v>88</v>
      </c>
      <c r="Q370" s="17"/>
      <c r="R370" s="25">
        <v>5</v>
      </c>
      <c r="S370" s="25">
        <v>45951</v>
      </c>
      <c r="T370" s="17"/>
      <c r="U370" s="17"/>
    </row>
    <row r="371" spans="1:21" ht="15.75" customHeight="1" thickBot="1">
      <c r="A371" s="24" t="s">
        <v>55</v>
      </c>
      <c r="B371" s="24" t="s">
        <v>303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25">
        <v>45934</v>
      </c>
      <c r="O371" s="24" t="s">
        <v>67</v>
      </c>
      <c r="P371" s="24" t="s">
        <v>59</v>
      </c>
      <c r="Q371" s="17"/>
      <c r="R371" s="25">
        <v>4</v>
      </c>
      <c r="S371" s="25">
        <v>45969</v>
      </c>
      <c r="T371" s="17"/>
      <c r="U371" s="17"/>
    </row>
    <row r="372" spans="1:21" ht="15.75" customHeight="1" thickBot="1">
      <c r="A372" s="24" t="s">
        <v>73</v>
      </c>
      <c r="B372" s="24" t="s">
        <v>390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25">
        <v>45935</v>
      </c>
      <c r="O372" s="24" t="s">
        <v>27</v>
      </c>
      <c r="P372" s="24" t="s">
        <v>28</v>
      </c>
      <c r="Q372" s="24" t="s">
        <v>412</v>
      </c>
      <c r="R372" s="25">
        <v>5</v>
      </c>
      <c r="S372" s="25">
        <v>45970</v>
      </c>
      <c r="T372" s="17"/>
      <c r="U372" s="17"/>
    </row>
    <row r="373" spans="1:21" ht="15.75" customHeight="1" thickBot="1">
      <c r="A373" s="24" t="s">
        <v>71</v>
      </c>
      <c r="B373" s="24" t="s">
        <v>177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25">
        <v>45935</v>
      </c>
      <c r="O373" s="24" t="s">
        <v>27</v>
      </c>
      <c r="P373" s="24" t="s">
        <v>28</v>
      </c>
      <c r="Q373" s="17"/>
      <c r="R373" s="25">
        <v>5</v>
      </c>
      <c r="S373" s="25">
        <v>45970</v>
      </c>
      <c r="T373" s="17"/>
      <c r="U373" s="26" t="s">
        <v>759</v>
      </c>
    </row>
    <row r="374" spans="1:21" ht="15.75" customHeight="1" thickBot="1">
      <c r="A374" s="24" t="s">
        <v>35</v>
      </c>
      <c r="B374" s="24" t="s">
        <v>163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25">
        <v>45939</v>
      </c>
      <c r="O374" s="24" t="s">
        <v>87</v>
      </c>
      <c r="P374" s="24" t="s">
        <v>88</v>
      </c>
      <c r="Q374" s="24" t="s">
        <v>165</v>
      </c>
      <c r="R374" s="25">
        <v>5</v>
      </c>
      <c r="S374" s="25">
        <v>45958</v>
      </c>
      <c r="T374" s="17"/>
      <c r="U374" s="26" t="s">
        <v>755</v>
      </c>
    </row>
    <row r="375" spans="1:21" ht="15.75" customHeight="1" thickBot="1">
      <c r="A375" s="24" t="s">
        <v>79</v>
      </c>
      <c r="B375" s="24" t="s">
        <v>271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25">
        <v>45942</v>
      </c>
      <c r="O375" s="24" t="s">
        <v>27</v>
      </c>
      <c r="P375" s="24" t="s">
        <v>28</v>
      </c>
      <c r="Q375" s="17"/>
      <c r="R375" s="25">
        <v>5</v>
      </c>
      <c r="S375" s="25">
        <v>45977</v>
      </c>
      <c r="T375" s="17"/>
      <c r="U375" s="17"/>
    </row>
    <row r="376" spans="1:21" ht="15.75" customHeight="1" thickBot="1">
      <c r="A376" s="24" t="s">
        <v>36</v>
      </c>
      <c r="B376" s="24" t="s">
        <v>187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25">
        <v>45942</v>
      </c>
      <c r="O376" s="24" t="s">
        <v>27</v>
      </c>
      <c r="P376" s="24" t="s">
        <v>28</v>
      </c>
      <c r="Q376" s="24" t="s">
        <v>189</v>
      </c>
      <c r="R376" s="25">
        <v>5</v>
      </c>
      <c r="S376" s="25">
        <v>45977</v>
      </c>
      <c r="T376" s="17"/>
      <c r="U376" s="17"/>
    </row>
    <row r="377" spans="1:21" ht="15.75" customHeight="1" thickBot="1">
      <c r="A377" s="24" t="s">
        <v>35</v>
      </c>
      <c r="B377" s="24" t="s">
        <v>163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25">
        <v>45942</v>
      </c>
      <c r="O377" s="24" t="s">
        <v>27</v>
      </c>
      <c r="P377" s="24" t="s">
        <v>59</v>
      </c>
      <c r="Q377" s="24" t="s">
        <v>165</v>
      </c>
      <c r="R377" s="25">
        <v>5</v>
      </c>
      <c r="S377" s="25">
        <v>45977</v>
      </c>
      <c r="T377" s="17"/>
      <c r="U377" s="26" t="s">
        <v>755</v>
      </c>
    </row>
    <row r="378" spans="1:21" ht="15.75" customHeight="1" thickBot="1">
      <c r="A378" s="24" t="s">
        <v>55</v>
      </c>
      <c r="B378" s="24" t="s">
        <v>303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25">
        <v>45944</v>
      </c>
      <c r="O378" s="24" t="s">
        <v>87</v>
      </c>
      <c r="P378" s="24" t="s">
        <v>88</v>
      </c>
      <c r="Q378" s="17"/>
      <c r="R378" s="25">
        <v>4</v>
      </c>
      <c r="S378" s="25">
        <v>45958</v>
      </c>
      <c r="T378" s="17"/>
      <c r="U378" s="17"/>
    </row>
    <row r="379" spans="1:21" ht="15.75" customHeight="1" thickBot="1">
      <c r="A379" s="24" t="s">
        <v>65</v>
      </c>
      <c r="B379" s="24" t="s">
        <v>192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25">
        <v>45946</v>
      </c>
      <c r="O379" s="24" t="s">
        <v>87</v>
      </c>
      <c r="P379" s="24" t="s">
        <v>88</v>
      </c>
      <c r="Q379" s="17"/>
      <c r="R379" s="25">
        <v>5</v>
      </c>
      <c r="S379" s="25">
        <v>45965</v>
      </c>
      <c r="T379" s="17"/>
      <c r="U379" s="17"/>
    </row>
    <row r="380" spans="1:21" ht="15.75" customHeight="1" thickBot="1">
      <c r="A380" s="24" t="s">
        <v>726</v>
      </c>
      <c r="B380" s="24" t="s">
        <v>244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25">
        <v>45946</v>
      </c>
      <c r="O380" s="24" t="s">
        <v>87</v>
      </c>
      <c r="P380" s="24" t="s">
        <v>88</v>
      </c>
      <c r="Q380" s="17"/>
      <c r="R380" s="25">
        <v>5</v>
      </c>
      <c r="S380" s="25">
        <v>45965</v>
      </c>
      <c r="T380" s="17"/>
      <c r="U380" s="17"/>
    </row>
    <row r="381" spans="1:21" ht="15.75" customHeight="1" thickBot="1">
      <c r="A381" s="24" t="s">
        <v>121</v>
      </c>
      <c r="B381" s="24" t="s">
        <v>146</v>
      </c>
      <c r="C381" s="24" t="s">
        <v>133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25">
        <v>45948</v>
      </c>
      <c r="O381" s="24" t="s">
        <v>67</v>
      </c>
      <c r="P381" s="24" t="s">
        <v>59</v>
      </c>
      <c r="Q381" s="17"/>
      <c r="R381" s="25">
        <v>5</v>
      </c>
      <c r="S381" s="25">
        <v>45983</v>
      </c>
      <c r="T381" s="17"/>
      <c r="U381" s="26" t="s">
        <v>765</v>
      </c>
    </row>
    <row r="382" spans="1:21" ht="15.75" customHeight="1" thickBot="1">
      <c r="A382" s="24" t="s">
        <v>125</v>
      </c>
      <c r="B382" s="24" t="s">
        <v>294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25">
        <v>45948</v>
      </c>
      <c r="O382" s="24" t="s">
        <v>67</v>
      </c>
      <c r="P382" s="24" t="s">
        <v>59</v>
      </c>
      <c r="Q382" s="17"/>
      <c r="R382" s="25">
        <v>5</v>
      </c>
      <c r="S382" s="25">
        <v>45983</v>
      </c>
      <c r="T382" s="17"/>
      <c r="U382" s="17"/>
    </row>
    <row r="383" spans="1:21" ht="15.75" customHeight="1" thickBot="1">
      <c r="A383" s="24" t="s">
        <v>63</v>
      </c>
      <c r="B383" s="24" t="s">
        <v>166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25">
        <v>45949</v>
      </c>
      <c r="O383" s="24" t="s">
        <v>27</v>
      </c>
      <c r="P383" s="24" t="s">
        <v>28</v>
      </c>
      <c r="Q383" s="17"/>
      <c r="R383" s="25">
        <v>5</v>
      </c>
      <c r="S383" s="25">
        <v>45984</v>
      </c>
      <c r="T383" s="17"/>
      <c r="U383" s="17"/>
    </row>
    <row r="384" spans="1:21" ht="15.75" customHeight="1" thickBot="1">
      <c r="A384" s="24" t="s">
        <v>23</v>
      </c>
      <c r="B384" s="24" t="s">
        <v>184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25">
        <v>45949</v>
      </c>
      <c r="O384" s="24" t="s">
        <v>27</v>
      </c>
      <c r="P384" s="24" t="s">
        <v>28</v>
      </c>
      <c r="Q384" s="17"/>
      <c r="R384" s="25">
        <v>29</v>
      </c>
      <c r="S384" s="25">
        <v>45984</v>
      </c>
      <c r="T384" s="17"/>
      <c r="U384" s="17"/>
    </row>
    <row r="385" spans="1:21" ht="15.75" customHeight="1" thickBot="1">
      <c r="A385" s="24" t="s">
        <v>73</v>
      </c>
      <c r="B385" s="24" t="s">
        <v>390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25">
        <v>45953</v>
      </c>
      <c r="O385" s="24" t="s">
        <v>87</v>
      </c>
      <c r="P385" s="24" t="s">
        <v>88</v>
      </c>
      <c r="Q385" s="17"/>
      <c r="R385" s="25">
        <v>5</v>
      </c>
      <c r="S385" s="25">
        <v>45972</v>
      </c>
      <c r="T385" s="17"/>
      <c r="U385" s="17"/>
    </row>
    <row r="386" spans="1:21" ht="15.75" customHeight="1" thickBot="1">
      <c r="A386" s="24" t="s">
        <v>46</v>
      </c>
      <c r="B386" s="24" t="s">
        <v>238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25">
        <v>45956</v>
      </c>
      <c r="O386" s="24" t="s">
        <v>27</v>
      </c>
      <c r="P386" s="24" t="s">
        <v>28</v>
      </c>
      <c r="Q386" s="17"/>
      <c r="R386" s="25">
        <v>4</v>
      </c>
      <c r="S386" s="25">
        <v>45991</v>
      </c>
      <c r="T386" s="17"/>
      <c r="U386" s="17"/>
    </row>
    <row r="387" spans="1:21" ht="15.75" customHeight="1" thickBot="1">
      <c r="A387" s="24" t="s">
        <v>56</v>
      </c>
      <c r="B387" s="24" t="s">
        <v>251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25">
        <v>45960</v>
      </c>
      <c r="O387" s="24" t="s">
        <v>87</v>
      </c>
      <c r="P387" s="24" t="s">
        <v>88</v>
      </c>
      <c r="Q387" s="17"/>
      <c r="R387" s="25">
        <v>5</v>
      </c>
      <c r="S387" s="25">
        <v>45974</v>
      </c>
      <c r="T387" s="17"/>
      <c r="U387" s="17"/>
    </row>
    <row r="388" spans="1:21" ht="15.75" customHeight="1" thickBot="1">
      <c r="A388" s="24" t="s">
        <v>36</v>
      </c>
      <c r="B388" s="24" t="s">
        <v>187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25">
        <v>45960</v>
      </c>
      <c r="O388" s="24" t="s">
        <v>87</v>
      </c>
      <c r="P388" s="24" t="s">
        <v>88</v>
      </c>
      <c r="Q388" s="24" t="s">
        <v>189</v>
      </c>
      <c r="R388" s="25">
        <v>5</v>
      </c>
      <c r="S388" s="25">
        <v>45979</v>
      </c>
      <c r="T388" s="17"/>
      <c r="U388" s="17"/>
    </row>
    <row r="389" spans="1:21" ht="15.75" customHeight="1" thickBot="1">
      <c r="A389" s="24" t="s">
        <v>65</v>
      </c>
      <c r="B389" s="24" t="s">
        <v>192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25">
        <v>45963</v>
      </c>
      <c r="O389" s="24" t="s">
        <v>27</v>
      </c>
      <c r="P389" s="24" t="s">
        <v>59</v>
      </c>
      <c r="Q389" s="17"/>
      <c r="R389" s="25">
        <v>5</v>
      </c>
      <c r="S389" s="25">
        <v>45998</v>
      </c>
      <c r="T389" s="17"/>
      <c r="U389" s="17"/>
    </row>
    <row r="390" spans="1:21" ht="15.75" customHeight="1" thickBot="1">
      <c r="A390" s="24" t="s">
        <v>55</v>
      </c>
      <c r="B390" s="24" t="s">
        <v>303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25">
        <v>45963</v>
      </c>
      <c r="O390" s="24" t="s">
        <v>27</v>
      </c>
      <c r="P390" s="24" t="s">
        <v>28</v>
      </c>
      <c r="Q390" s="17"/>
      <c r="R390" s="25">
        <v>4</v>
      </c>
      <c r="S390" s="25">
        <v>45991</v>
      </c>
      <c r="T390" s="17"/>
      <c r="U390" s="17"/>
    </row>
    <row r="391" spans="1:21" ht="15.75" customHeight="1" thickBot="1">
      <c r="A391" s="24" t="s">
        <v>125</v>
      </c>
      <c r="B391" s="24" t="s">
        <v>294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25">
        <v>45963</v>
      </c>
      <c r="O391" s="24" t="s">
        <v>27</v>
      </c>
      <c r="P391" s="24" t="s">
        <v>28</v>
      </c>
      <c r="Q391" s="17"/>
      <c r="R391" s="25">
        <v>5</v>
      </c>
      <c r="S391" s="25">
        <v>45998</v>
      </c>
      <c r="T391" s="17"/>
      <c r="U391" s="17"/>
    </row>
    <row r="392" spans="1:21" ht="15.75" customHeight="1" thickBot="1">
      <c r="A392" s="24" t="s">
        <v>97</v>
      </c>
      <c r="B392" s="24" t="s">
        <v>265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25">
        <v>45969</v>
      </c>
      <c r="O392" s="24" t="s">
        <v>67</v>
      </c>
      <c r="P392" s="24" t="s">
        <v>59</v>
      </c>
      <c r="Q392" s="17"/>
      <c r="R392" s="25">
        <v>4</v>
      </c>
      <c r="S392" s="25">
        <v>45997</v>
      </c>
      <c r="T392" s="17"/>
      <c r="U392" s="17"/>
    </row>
    <row r="393" spans="1:21" ht="15.75" customHeight="1" thickBot="1">
      <c r="A393" s="24" t="s">
        <v>37</v>
      </c>
      <c r="B393" s="24" t="s">
        <v>190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25">
        <v>45969</v>
      </c>
      <c r="O393" s="24" t="s">
        <v>67</v>
      </c>
      <c r="P393" s="24" t="s">
        <v>59</v>
      </c>
      <c r="Q393" s="24" t="s">
        <v>191</v>
      </c>
      <c r="R393" s="25">
        <v>4</v>
      </c>
      <c r="S393" s="25">
        <v>46004</v>
      </c>
      <c r="T393" s="17"/>
      <c r="U393" s="17"/>
    </row>
    <row r="394" spans="1:21" ht="15.75" customHeight="1" thickBot="1">
      <c r="A394" s="24" t="s">
        <v>291</v>
      </c>
      <c r="B394" s="24" t="s">
        <v>328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25">
        <v>45970</v>
      </c>
      <c r="O394" s="24" t="s">
        <v>27</v>
      </c>
      <c r="P394" s="24" t="s">
        <v>28</v>
      </c>
      <c r="Q394" s="17"/>
      <c r="R394" s="25">
        <v>5</v>
      </c>
      <c r="S394" s="25">
        <v>46005</v>
      </c>
      <c r="T394" s="24" t="s">
        <v>757</v>
      </c>
      <c r="U394" s="26" t="s">
        <v>758</v>
      </c>
    </row>
    <row r="395" spans="1:21" ht="15.75" customHeight="1" thickBot="1">
      <c r="A395" s="24" t="s">
        <v>291</v>
      </c>
      <c r="B395" s="24" t="s">
        <v>328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25">
        <v>45976</v>
      </c>
      <c r="O395" s="24" t="s">
        <v>67</v>
      </c>
      <c r="P395" s="24" t="s">
        <v>59</v>
      </c>
      <c r="Q395" s="17"/>
      <c r="R395" s="25">
        <v>5</v>
      </c>
      <c r="S395" s="25">
        <v>46011</v>
      </c>
      <c r="T395" s="24" t="s">
        <v>757</v>
      </c>
      <c r="U395" s="26" t="s">
        <v>758</v>
      </c>
    </row>
    <row r="396" spans="1:21" ht="15.75" customHeight="1" thickBot="1">
      <c r="A396" s="24" t="s">
        <v>56</v>
      </c>
      <c r="B396" s="24" t="s">
        <v>251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25">
        <v>45976</v>
      </c>
      <c r="O396" s="24" t="s">
        <v>67</v>
      </c>
      <c r="P396" s="24" t="s">
        <v>59</v>
      </c>
      <c r="Q396" s="17"/>
      <c r="R396" s="25">
        <v>5</v>
      </c>
      <c r="S396" s="25">
        <v>46004</v>
      </c>
      <c r="T396" s="17"/>
      <c r="U396" s="17"/>
    </row>
    <row r="397" spans="1:21" ht="15.75" customHeight="1" thickBot="1">
      <c r="A397" s="24" t="s">
        <v>37</v>
      </c>
      <c r="B397" s="24" t="s">
        <v>190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25">
        <v>45981</v>
      </c>
      <c r="O397" s="24" t="s">
        <v>87</v>
      </c>
      <c r="P397" s="24" t="s">
        <v>88</v>
      </c>
      <c r="Q397" s="24" t="s">
        <v>191</v>
      </c>
      <c r="R397" s="25">
        <v>4</v>
      </c>
      <c r="S397" s="25">
        <v>46000</v>
      </c>
      <c r="T397" s="17"/>
      <c r="U397" s="17"/>
    </row>
    <row r="398" spans="1:21" ht="15.75" customHeight="1" thickBot="1">
      <c r="A398" s="24" t="s">
        <v>45</v>
      </c>
      <c r="B398" s="24" t="s">
        <v>180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25">
        <v>45984</v>
      </c>
      <c r="O398" s="24" t="s">
        <v>27</v>
      </c>
      <c r="P398" s="24" t="s">
        <v>28</v>
      </c>
      <c r="Q398" s="17"/>
      <c r="R398" s="25">
        <v>5</v>
      </c>
      <c r="S398" s="25">
        <v>46019</v>
      </c>
      <c r="T398" s="17"/>
      <c r="U398" s="17"/>
    </row>
    <row r="399" spans="1:21" ht="15.75" customHeight="1" thickBot="1">
      <c r="A399" s="24" t="s">
        <v>383</v>
      </c>
      <c r="B399" s="24" t="s">
        <v>390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25">
        <v>45984</v>
      </c>
      <c r="O399" s="24" t="s">
        <v>27</v>
      </c>
      <c r="P399" s="24" t="s">
        <v>28</v>
      </c>
      <c r="Q399" s="24" t="s">
        <v>412</v>
      </c>
      <c r="R399" s="25">
        <v>5</v>
      </c>
      <c r="S399" s="25">
        <v>46019</v>
      </c>
      <c r="T399" s="17"/>
      <c r="U399" s="17"/>
    </row>
    <row r="400" spans="1:21" ht="15.75" customHeight="1" thickBot="1">
      <c r="A400" s="24" t="s">
        <v>37</v>
      </c>
      <c r="B400" s="24" t="s">
        <v>190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25">
        <v>45984</v>
      </c>
      <c r="O400" s="24" t="s">
        <v>27</v>
      </c>
      <c r="P400" s="24" t="s">
        <v>28</v>
      </c>
      <c r="Q400" s="24" t="s">
        <v>191</v>
      </c>
      <c r="R400" s="25">
        <v>4</v>
      </c>
      <c r="S400" s="25">
        <v>46019</v>
      </c>
      <c r="T400" s="17"/>
      <c r="U400" s="17"/>
    </row>
    <row r="401" spans="1:21" ht="15.75" customHeight="1" thickBot="1">
      <c r="A401" s="24" t="s">
        <v>36</v>
      </c>
      <c r="B401" s="24" t="s">
        <v>187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25">
        <v>45984</v>
      </c>
      <c r="O401" s="24" t="s">
        <v>27</v>
      </c>
      <c r="P401" s="24" t="s">
        <v>59</v>
      </c>
      <c r="Q401" s="24" t="s">
        <v>189</v>
      </c>
      <c r="R401" s="25">
        <v>5</v>
      </c>
      <c r="S401" s="25">
        <v>46019</v>
      </c>
      <c r="T401" s="17"/>
      <c r="U401" s="17"/>
    </row>
    <row r="402" spans="1:21" ht="15.75" customHeight="1" thickBot="1">
      <c r="A402" s="24" t="s">
        <v>107</v>
      </c>
      <c r="B402" s="24" t="s">
        <v>108</v>
      </c>
      <c r="C402" s="24" t="s">
        <v>239</v>
      </c>
      <c r="D402" s="24" t="s">
        <v>64</v>
      </c>
      <c r="E402" s="25">
        <v>45991</v>
      </c>
      <c r="F402" s="24" t="s">
        <v>65</v>
      </c>
      <c r="G402" s="25">
        <v>46033</v>
      </c>
      <c r="H402" s="17"/>
      <c r="I402" s="17"/>
      <c r="J402" s="17"/>
      <c r="K402" s="17"/>
      <c r="L402" s="17"/>
      <c r="M402" s="17"/>
      <c r="N402" s="25">
        <v>45991</v>
      </c>
      <c r="O402" s="24" t="s">
        <v>27</v>
      </c>
      <c r="P402" s="24" t="s">
        <v>28</v>
      </c>
      <c r="Q402" s="17"/>
      <c r="R402" s="25">
        <v>11</v>
      </c>
      <c r="S402" s="25">
        <v>46068</v>
      </c>
      <c r="T402" s="17"/>
      <c r="U402" s="17"/>
    </row>
    <row r="403" spans="1:21" ht="15.75" customHeight="1" thickBot="1">
      <c r="A403" s="24" t="s">
        <v>64</v>
      </c>
      <c r="B403" s="24" t="s">
        <v>284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25">
        <v>45991</v>
      </c>
      <c r="O403" s="24" t="s">
        <v>27</v>
      </c>
      <c r="P403" s="24" t="s">
        <v>28</v>
      </c>
      <c r="Q403" s="17"/>
      <c r="R403" s="25">
        <v>5</v>
      </c>
      <c r="S403" s="25">
        <v>46026</v>
      </c>
      <c r="T403" s="17"/>
      <c r="U403" s="17"/>
    </row>
    <row r="404" spans="1:21" ht="15.75" customHeight="1" thickBot="1">
      <c r="A404" s="24" t="s">
        <v>24</v>
      </c>
      <c r="B404" s="24" t="s">
        <v>149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25">
        <v>45991</v>
      </c>
      <c r="O404" s="24" t="s">
        <v>27</v>
      </c>
      <c r="P404" s="24" t="s">
        <v>28</v>
      </c>
      <c r="Q404" s="17"/>
      <c r="R404" s="25">
        <v>29</v>
      </c>
      <c r="S404" s="25">
        <v>46026</v>
      </c>
      <c r="T404" s="17"/>
      <c r="U404" s="17"/>
    </row>
    <row r="405" spans="1:21" ht="15.75" customHeight="1" thickBot="1">
      <c r="A405" s="24" t="s">
        <v>56</v>
      </c>
      <c r="B405" s="24" t="s">
        <v>251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25">
        <v>45998</v>
      </c>
      <c r="O405" s="24" t="s">
        <v>27</v>
      </c>
      <c r="P405" s="24" t="s">
        <v>28</v>
      </c>
      <c r="Q405" s="17"/>
      <c r="R405" s="25">
        <v>5</v>
      </c>
      <c r="S405" s="25">
        <v>46026</v>
      </c>
      <c r="T405" s="17"/>
      <c r="U405" s="17"/>
    </row>
    <row r="406" spans="1:21" ht="15.75" customHeight="1" thickBot="1">
      <c r="A406" s="24" t="s">
        <v>726</v>
      </c>
      <c r="B406" s="24" t="s">
        <v>244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25">
        <v>45998</v>
      </c>
      <c r="O406" s="24" t="s">
        <v>27</v>
      </c>
      <c r="P406" s="24" t="s">
        <v>28</v>
      </c>
      <c r="Q406" s="17"/>
      <c r="R406" s="25">
        <v>5</v>
      </c>
      <c r="S406" s="25">
        <v>46033</v>
      </c>
      <c r="T406" s="17"/>
      <c r="U406" s="17"/>
    </row>
    <row r="407" spans="1:21" ht="15.75" customHeight="1" thickBot="1">
      <c r="A407" s="24" t="s">
        <v>73</v>
      </c>
      <c r="B407" s="24" t="s">
        <v>390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25">
        <v>46005</v>
      </c>
      <c r="O407" s="24" t="s">
        <v>27</v>
      </c>
      <c r="P407" s="24" t="s">
        <v>28</v>
      </c>
      <c r="Q407" s="17"/>
      <c r="R407" s="25">
        <v>5</v>
      </c>
      <c r="S407" s="25">
        <v>46040</v>
      </c>
      <c r="T407" s="17"/>
      <c r="U407" s="17"/>
    </row>
    <row r="408" spans="1:21" ht="15.75" customHeight="1" thickBot="1">
      <c r="A408" s="24" t="s">
        <v>46</v>
      </c>
      <c r="B408" s="24" t="s">
        <v>238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25">
        <v>46026</v>
      </c>
      <c r="O408" s="24" t="s">
        <v>27</v>
      </c>
      <c r="P408" s="24" t="s">
        <v>28</v>
      </c>
      <c r="Q408" s="17"/>
      <c r="R408" s="25">
        <v>4</v>
      </c>
      <c r="S408" s="25">
        <v>46061</v>
      </c>
      <c r="T408" s="17"/>
      <c r="U408" s="17"/>
    </row>
    <row r="409" spans="1:21" ht="15.75" customHeight="1" thickBot="1">
      <c r="A409" s="24" t="s">
        <v>37</v>
      </c>
      <c r="B409" s="24" t="s">
        <v>190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25">
        <v>46026</v>
      </c>
      <c r="O409" s="24" t="s">
        <v>27</v>
      </c>
      <c r="P409" s="24" t="s">
        <v>59</v>
      </c>
      <c r="Q409" s="24" t="s">
        <v>191</v>
      </c>
      <c r="R409" s="25">
        <v>4</v>
      </c>
      <c r="S409" s="25">
        <v>46061</v>
      </c>
      <c r="T409" s="17"/>
      <c r="U409" s="17"/>
    </row>
    <row r="410" spans="1:21" ht="15.75" customHeight="1" thickBot="1">
      <c r="A410" s="24" t="s">
        <v>65</v>
      </c>
      <c r="B410" s="24" t="s">
        <v>192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25">
        <v>46033</v>
      </c>
      <c r="O410" s="24" t="s">
        <v>27</v>
      </c>
      <c r="P410" s="24" t="s">
        <v>28</v>
      </c>
      <c r="Q410" s="17"/>
      <c r="R410" s="25">
        <v>5</v>
      </c>
      <c r="S410" s="25">
        <v>46068</v>
      </c>
      <c r="T410" s="17"/>
      <c r="U410" s="17"/>
    </row>
    <row r="411" spans="1:21" ht="15.75" customHeight="1" thickBot="1">
      <c r="A411" s="24" t="s">
        <v>125</v>
      </c>
      <c r="B411" s="24" t="s">
        <v>294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25">
        <v>46033</v>
      </c>
      <c r="O411" s="24" t="s">
        <v>27</v>
      </c>
      <c r="P411" s="24" t="s">
        <v>28</v>
      </c>
      <c r="Q411" s="17"/>
      <c r="R411" s="25">
        <v>29</v>
      </c>
      <c r="S411" s="25">
        <v>46068</v>
      </c>
      <c r="T411" s="17"/>
      <c r="U411" s="17"/>
    </row>
    <row r="412" spans="1:21" ht="15.75" customHeight="1" thickBot="1">
      <c r="A412" s="24" t="s">
        <v>726</v>
      </c>
      <c r="B412" s="24" t="s">
        <v>244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25">
        <v>46068</v>
      </c>
      <c r="O412" s="24" t="s">
        <v>27</v>
      </c>
      <c r="P412" s="24" t="s">
        <v>28</v>
      </c>
      <c r="Q412" s="17"/>
      <c r="R412" s="25">
        <v>5</v>
      </c>
      <c r="S412" s="25">
        <v>46103</v>
      </c>
      <c r="T412" s="17"/>
      <c r="U412" s="17"/>
    </row>
    <row r="413" spans="1:21" ht="15.75" customHeight="1" thickBot="1">
      <c r="A413" s="24" t="s">
        <v>73</v>
      </c>
      <c r="B413" s="24" t="s">
        <v>390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25">
        <v>46075</v>
      </c>
      <c r="O413" s="24" t="s">
        <v>27</v>
      </c>
      <c r="P413" s="24" t="s">
        <v>28</v>
      </c>
      <c r="Q413" s="17"/>
      <c r="R413" s="25">
        <v>29</v>
      </c>
      <c r="S413" s="25">
        <v>46110</v>
      </c>
      <c r="T413" s="17"/>
      <c r="U41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8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outlineLevelCol="1"/>
  <cols>
    <col min="1" max="1" width="19.140625" customWidth="1"/>
    <col min="3" max="3" width="8" customWidth="1"/>
    <col min="4" max="13" width="12.5703125" outlineLevel="1"/>
    <col min="18" max="18" width="5.140625" customWidth="1"/>
    <col min="19" max="19" width="12.140625" customWidth="1"/>
    <col min="20" max="20" width="3.140625" customWidth="1"/>
  </cols>
  <sheetData>
    <row r="1" spans="1:20" ht="15.75" customHeight="1">
      <c r="A1" s="1">
        <v>0</v>
      </c>
      <c r="B1" s="1" t="s">
        <v>1</v>
      </c>
      <c r="C1" s="1" t="s">
        <v>2</v>
      </c>
      <c r="D1" s="2" t="s">
        <v>486</v>
      </c>
      <c r="E1" s="2" t="s">
        <v>487</v>
      </c>
      <c r="F1" s="2" t="s">
        <v>488</v>
      </c>
      <c r="G1" s="2" t="s">
        <v>487</v>
      </c>
      <c r="H1" s="2" t="s">
        <v>489</v>
      </c>
      <c r="I1" s="2" t="s">
        <v>487</v>
      </c>
      <c r="J1" s="2" t="s">
        <v>490</v>
      </c>
      <c r="K1" s="2" t="s">
        <v>487</v>
      </c>
      <c r="L1" s="2" t="s">
        <v>491</v>
      </c>
      <c r="M1" s="2" t="s">
        <v>487</v>
      </c>
      <c r="N1" s="3" t="s">
        <v>492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</row>
    <row r="2" spans="1:20" ht="15.75" customHeight="1">
      <c r="A2" s="5" t="s">
        <v>47</v>
      </c>
      <c r="B2" s="5" t="s">
        <v>244</v>
      </c>
      <c r="C2" s="5" t="s">
        <v>174</v>
      </c>
      <c r="D2" s="6"/>
      <c r="E2" s="6"/>
      <c r="F2" s="6"/>
      <c r="G2" s="6"/>
      <c r="H2" s="6"/>
      <c r="I2" s="6"/>
      <c r="J2" s="6"/>
      <c r="K2" s="6"/>
      <c r="L2" s="6"/>
      <c r="M2" s="6"/>
      <c r="N2" s="7">
        <v>45393</v>
      </c>
      <c r="O2" s="5" t="s">
        <v>87</v>
      </c>
      <c r="P2" s="5" t="s">
        <v>88</v>
      </c>
      <c r="Q2" s="5" t="s">
        <v>378</v>
      </c>
      <c r="R2" s="5">
        <v>6</v>
      </c>
      <c r="S2" s="7">
        <v>45412</v>
      </c>
      <c r="T2" s="7"/>
    </row>
    <row r="3" spans="1:20" ht="15.75" customHeight="1">
      <c r="A3" s="5" t="s">
        <v>71</v>
      </c>
      <c r="B3" s="5" t="s">
        <v>177</v>
      </c>
      <c r="C3" s="5" t="s">
        <v>349</v>
      </c>
      <c r="D3" s="6"/>
      <c r="E3" s="6"/>
      <c r="F3" s="6"/>
      <c r="G3" s="6"/>
      <c r="H3" s="6"/>
      <c r="I3" s="6"/>
      <c r="J3" s="6"/>
      <c r="K3" s="6"/>
      <c r="L3" s="6"/>
      <c r="M3" s="6"/>
      <c r="N3" s="7">
        <v>45297</v>
      </c>
      <c r="O3" s="5" t="s">
        <v>67</v>
      </c>
      <c r="P3" s="5" t="s">
        <v>59</v>
      </c>
      <c r="Q3" s="5" t="s">
        <v>230</v>
      </c>
      <c r="R3" s="5">
        <v>6</v>
      </c>
      <c r="S3" s="7">
        <v>45332</v>
      </c>
      <c r="T3" s="6"/>
    </row>
    <row r="4" spans="1:20" ht="15.75" customHeight="1">
      <c r="A4" s="5" t="s">
        <v>169</v>
      </c>
      <c r="B4" s="5" t="s">
        <v>170</v>
      </c>
      <c r="C4" s="5" t="s">
        <v>233</v>
      </c>
      <c r="D4" s="5" t="s">
        <v>71</v>
      </c>
      <c r="E4" s="7">
        <v>45368</v>
      </c>
      <c r="F4" s="5" t="s">
        <v>175</v>
      </c>
      <c r="G4" s="7">
        <v>45424</v>
      </c>
      <c r="H4" s="5" t="s">
        <v>291</v>
      </c>
      <c r="I4" s="7">
        <v>45473</v>
      </c>
      <c r="J4" s="6"/>
      <c r="K4" s="6"/>
      <c r="L4" s="6"/>
      <c r="M4" s="6"/>
      <c r="N4" s="7">
        <v>45368</v>
      </c>
      <c r="O4" s="5" t="s">
        <v>27</v>
      </c>
      <c r="P4" s="5" t="s">
        <v>28</v>
      </c>
      <c r="Q4" s="5" t="s">
        <v>493</v>
      </c>
      <c r="R4" s="5">
        <v>18</v>
      </c>
      <c r="S4" s="7">
        <v>45487</v>
      </c>
      <c r="T4" s="6"/>
    </row>
    <row r="5" spans="1:20" ht="15.75" customHeight="1">
      <c r="A5" s="5" t="s">
        <v>494</v>
      </c>
      <c r="B5" s="5" t="s">
        <v>495</v>
      </c>
      <c r="C5" s="5" t="s">
        <v>39</v>
      </c>
      <c r="D5" s="6"/>
      <c r="E5" s="6"/>
      <c r="F5" s="6"/>
      <c r="G5" s="6"/>
      <c r="H5" s="6"/>
      <c r="I5" s="6"/>
      <c r="J5" s="6"/>
      <c r="K5" s="6"/>
      <c r="L5" s="6"/>
      <c r="M5" s="6"/>
      <c r="N5" s="7">
        <v>45297</v>
      </c>
      <c r="O5" s="5" t="s">
        <v>67</v>
      </c>
      <c r="P5" s="5" t="s">
        <v>59</v>
      </c>
      <c r="Q5" s="5" t="s">
        <v>496</v>
      </c>
      <c r="R5" s="5">
        <v>5</v>
      </c>
      <c r="S5" s="7">
        <v>45325</v>
      </c>
      <c r="T5" s="6"/>
    </row>
    <row r="6" spans="1:20" ht="15.75" customHeight="1">
      <c r="A6" s="5" t="s">
        <v>52</v>
      </c>
      <c r="B6" s="5" t="s">
        <v>276</v>
      </c>
      <c r="C6" s="5" t="s">
        <v>51</v>
      </c>
      <c r="D6" s="6"/>
      <c r="E6" s="6"/>
      <c r="F6" s="6"/>
      <c r="G6" s="6"/>
      <c r="H6" s="6"/>
      <c r="I6" s="6"/>
      <c r="J6" s="6"/>
      <c r="K6" s="6"/>
      <c r="L6" s="6"/>
      <c r="M6" s="6"/>
      <c r="N6" s="7">
        <v>45473</v>
      </c>
      <c r="O6" s="5" t="s">
        <v>27</v>
      </c>
      <c r="P6" s="5" t="s">
        <v>28</v>
      </c>
      <c r="Q6" s="5" t="s">
        <v>497</v>
      </c>
      <c r="R6" s="5">
        <v>5</v>
      </c>
      <c r="S6" s="7">
        <v>45508</v>
      </c>
      <c r="T6" s="6"/>
    </row>
    <row r="7" spans="1:20" ht="15.75" customHeight="1">
      <c r="A7" s="5" t="s">
        <v>494</v>
      </c>
      <c r="B7" s="5" t="s">
        <v>495</v>
      </c>
      <c r="C7" s="5" t="s">
        <v>75</v>
      </c>
      <c r="D7" s="6"/>
      <c r="E7" s="6"/>
      <c r="F7" s="6"/>
      <c r="G7" s="6"/>
      <c r="H7" s="6"/>
      <c r="I7" s="6"/>
      <c r="J7" s="6"/>
      <c r="K7" s="6"/>
      <c r="L7" s="6"/>
      <c r="M7" s="6"/>
      <c r="N7" s="7">
        <v>45382</v>
      </c>
      <c r="O7" s="5" t="s">
        <v>27</v>
      </c>
      <c r="P7" s="5" t="s">
        <v>28</v>
      </c>
      <c r="Q7" s="5" t="s">
        <v>496</v>
      </c>
      <c r="R7" s="5">
        <v>5</v>
      </c>
      <c r="S7" s="7">
        <v>45410</v>
      </c>
      <c r="T7" s="6"/>
    </row>
    <row r="8" spans="1:20" ht="15.75" customHeight="1">
      <c r="A8" s="5" t="s">
        <v>494</v>
      </c>
      <c r="B8" s="5" t="s">
        <v>495</v>
      </c>
      <c r="C8" s="5" t="s">
        <v>85</v>
      </c>
      <c r="D8" s="6"/>
      <c r="E8" s="6"/>
      <c r="F8" s="6"/>
      <c r="G8" s="6"/>
      <c r="H8" s="6"/>
      <c r="I8" s="6"/>
      <c r="J8" s="6"/>
      <c r="K8" s="6"/>
      <c r="L8" s="6"/>
      <c r="M8" s="6"/>
      <c r="N8" s="7">
        <v>45423</v>
      </c>
      <c r="O8" s="5" t="s">
        <v>67</v>
      </c>
      <c r="P8" s="5" t="s">
        <v>59</v>
      </c>
      <c r="Q8" s="5" t="s">
        <v>496</v>
      </c>
      <c r="R8" s="5">
        <v>5</v>
      </c>
      <c r="S8" s="7">
        <v>45451</v>
      </c>
      <c r="T8" s="6"/>
    </row>
    <row r="9" spans="1:20" ht="15.75" customHeight="1">
      <c r="A9" s="5" t="s">
        <v>494</v>
      </c>
      <c r="B9" s="5" t="s">
        <v>495</v>
      </c>
      <c r="C9" s="5" t="s">
        <v>58</v>
      </c>
      <c r="D9" s="6"/>
      <c r="E9" s="6"/>
      <c r="F9" s="6"/>
      <c r="G9" s="6"/>
      <c r="H9" s="6"/>
      <c r="I9" s="6"/>
      <c r="J9" s="6"/>
      <c r="K9" s="6"/>
      <c r="L9" s="6"/>
      <c r="M9" s="6"/>
      <c r="N9" s="7">
        <v>45339</v>
      </c>
      <c r="O9" s="5" t="s">
        <v>67</v>
      </c>
      <c r="P9" s="5" t="s">
        <v>59</v>
      </c>
      <c r="Q9" s="5" t="s">
        <v>496</v>
      </c>
      <c r="R9" s="5">
        <v>5</v>
      </c>
      <c r="S9" s="7">
        <v>45367</v>
      </c>
      <c r="T9" s="6"/>
    </row>
    <row r="10" spans="1:20" ht="15.75" customHeight="1">
      <c r="A10" s="5" t="s">
        <v>494</v>
      </c>
      <c r="B10" s="5" t="s">
        <v>495</v>
      </c>
      <c r="C10" s="5" t="s">
        <v>115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v>45473</v>
      </c>
      <c r="O10" s="5" t="s">
        <v>27</v>
      </c>
      <c r="P10" s="5" t="s">
        <v>28</v>
      </c>
      <c r="Q10" s="5" t="s">
        <v>496</v>
      </c>
      <c r="R10" s="5">
        <v>5</v>
      </c>
      <c r="S10" s="7">
        <v>45508</v>
      </c>
      <c r="T10" s="6"/>
    </row>
    <row r="11" spans="1:20" ht="15.75" customHeight="1">
      <c r="A11" s="5" t="s">
        <v>494</v>
      </c>
      <c r="B11" s="5" t="s">
        <v>495</v>
      </c>
      <c r="C11" s="5" t="s">
        <v>222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7">
        <v>45533</v>
      </c>
      <c r="O11" s="5" t="s">
        <v>87</v>
      </c>
      <c r="P11" s="5" t="s">
        <v>88</v>
      </c>
      <c r="Q11" s="5" t="s">
        <v>498</v>
      </c>
      <c r="R11" s="5">
        <v>5</v>
      </c>
      <c r="S11" s="7">
        <v>45547</v>
      </c>
      <c r="T11" s="6"/>
    </row>
    <row r="12" spans="1:20" ht="15.75" customHeight="1">
      <c r="A12" s="5" t="s">
        <v>69</v>
      </c>
      <c r="B12" s="5" t="s">
        <v>70</v>
      </c>
      <c r="C12" s="5" t="s">
        <v>147</v>
      </c>
      <c r="D12" s="5" t="s">
        <v>494</v>
      </c>
      <c r="E12" s="7">
        <v>45339</v>
      </c>
      <c r="F12" s="5" t="s">
        <v>71</v>
      </c>
      <c r="G12" s="7">
        <v>45382</v>
      </c>
      <c r="H12" s="5" t="s">
        <v>24</v>
      </c>
      <c r="I12" s="7">
        <v>45431</v>
      </c>
      <c r="J12" s="6"/>
      <c r="K12" s="6"/>
      <c r="L12" s="6"/>
      <c r="M12" s="6"/>
      <c r="N12" s="7">
        <v>45339</v>
      </c>
      <c r="O12" s="5" t="s">
        <v>67</v>
      </c>
      <c r="P12" s="5" t="s">
        <v>59</v>
      </c>
      <c r="Q12" s="5" t="s">
        <v>499</v>
      </c>
      <c r="R12" s="5">
        <v>17</v>
      </c>
      <c r="S12" s="7">
        <v>45451</v>
      </c>
      <c r="T12" s="6"/>
    </row>
    <row r="13" spans="1:20" ht="15.75" customHeight="1">
      <c r="A13" s="5" t="s">
        <v>69</v>
      </c>
      <c r="B13" s="5" t="s">
        <v>70</v>
      </c>
      <c r="C13" s="5" t="s">
        <v>119</v>
      </c>
      <c r="D13" s="5" t="s">
        <v>494</v>
      </c>
      <c r="E13" s="7">
        <v>45423</v>
      </c>
      <c r="F13" s="5" t="s">
        <v>71</v>
      </c>
      <c r="G13" s="7">
        <v>45458</v>
      </c>
      <c r="H13" s="5" t="s">
        <v>24</v>
      </c>
      <c r="I13" s="7">
        <v>45498</v>
      </c>
      <c r="J13" s="6"/>
      <c r="K13" s="6"/>
      <c r="L13" s="6"/>
      <c r="M13" s="6"/>
      <c r="N13" s="7">
        <v>45423</v>
      </c>
      <c r="O13" s="5" t="s">
        <v>67</v>
      </c>
      <c r="P13" s="5" t="s">
        <v>59</v>
      </c>
      <c r="Q13" s="5" t="s">
        <v>500</v>
      </c>
      <c r="R13" s="5">
        <v>17</v>
      </c>
      <c r="S13" s="7">
        <v>45517</v>
      </c>
      <c r="T13" s="6"/>
    </row>
    <row r="14" spans="1:20" ht="15.75" customHeight="1">
      <c r="A14" s="5" t="s">
        <v>69</v>
      </c>
      <c r="B14" s="5" t="s">
        <v>70</v>
      </c>
      <c r="C14" s="5" t="s">
        <v>133</v>
      </c>
      <c r="D14" s="5" t="s">
        <v>494</v>
      </c>
      <c r="E14" s="7">
        <v>45473</v>
      </c>
      <c r="F14" s="5" t="s">
        <v>71</v>
      </c>
      <c r="G14" s="7">
        <v>45515</v>
      </c>
      <c r="H14" s="5" t="s">
        <v>24</v>
      </c>
      <c r="I14" s="7">
        <v>45564</v>
      </c>
      <c r="J14" s="6"/>
      <c r="K14" s="6"/>
      <c r="L14" s="6"/>
      <c r="M14" s="6"/>
      <c r="N14" s="7">
        <v>45473</v>
      </c>
      <c r="O14" s="5" t="s">
        <v>27</v>
      </c>
      <c r="P14" s="5" t="s">
        <v>28</v>
      </c>
      <c r="Q14" s="5" t="s">
        <v>500</v>
      </c>
      <c r="R14" s="5">
        <v>17</v>
      </c>
      <c r="S14" s="7">
        <v>45585</v>
      </c>
      <c r="T14" s="6"/>
    </row>
    <row r="15" spans="1:20" ht="15.75" customHeight="1">
      <c r="A15" s="5" t="s">
        <v>69</v>
      </c>
      <c r="B15" s="5" t="s">
        <v>70</v>
      </c>
      <c r="C15" s="5" t="s">
        <v>225</v>
      </c>
      <c r="D15" s="5" t="s">
        <v>494</v>
      </c>
      <c r="E15" s="7">
        <v>45382</v>
      </c>
      <c r="F15" s="5" t="s">
        <v>71</v>
      </c>
      <c r="G15" s="7">
        <v>45424</v>
      </c>
      <c r="H15" s="5" t="s">
        <v>24</v>
      </c>
      <c r="I15" s="7">
        <v>45465</v>
      </c>
      <c r="J15" s="6"/>
      <c r="K15" s="6"/>
      <c r="L15" s="6"/>
      <c r="M15" s="6"/>
      <c r="N15" s="7">
        <v>45382</v>
      </c>
      <c r="O15" s="5" t="s">
        <v>27</v>
      </c>
      <c r="P15" s="5" t="s">
        <v>28</v>
      </c>
      <c r="Q15" s="5" t="s">
        <v>501</v>
      </c>
      <c r="R15" s="5">
        <v>17</v>
      </c>
      <c r="S15" s="7">
        <v>45500</v>
      </c>
      <c r="T15" s="6"/>
    </row>
    <row r="16" spans="1:20" ht="15.75" customHeight="1">
      <c r="A16" s="5" t="s">
        <v>69</v>
      </c>
      <c r="B16" s="5" t="s">
        <v>70</v>
      </c>
      <c r="C16" s="5" t="s">
        <v>274</v>
      </c>
      <c r="D16" s="5" t="s">
        <v>494</v>
      </c>
      <c r="E16" s="7">
        <v>45533</v>
      </c>
      <c r="F16" s="5" t="s">
        <v>71</v>
      </c>
      <c r="G16" s="7">
        <v>45549</v>
      </c>
      <c r="H16" s="5" t="s">
        <v>24</v>
      </c>
      <c r="I16" s="7">
        <v>45591</v>
      </c>
      <c r="J16" s="6"/>
      <c r="K16" s="6"/>
      <c r="L16" s="6"/>
      <c r="M16" s="6"/>
      <c r="N16" s="7">
        <v>45533</v>
      </c>
      <c r="O16" s="5" t="s">
        <v>87</v>
      </c>
      <c r="P16" s="5" t="s">
        <v>88</v>
      </c>
      <c r="Q16" s="5" t="s">
        <v>502</v>
      </c>
      <c r="R16" s="5">
        <v>17</v>
      </c>
      <c r="S16" s="7">
        <v>45589</v>
      </c>
      <c r="T16" s="6"/>
    </row>
    <row r="17" spans="1:20" ht="15.75" customHeight="1">
      <c r="A17" s="5" t="s">
        <v>69</v>
      </c>
      <c r="B17" s="5" t="s">
        <v>70</v>
      </c>
      <c r="C17" s="5" t="s">
        <v>21</v>
      </c>
      <c r="D17" s="5" t="s">
        <v>494</v>
      </c>
      <c r="E17" s="7">
        <v>45515</v>
      </c>
      <c r="F17" s="5" t="s">
        <v>71</v>
      </c>
      <c r="G17" s="7">
        <v>45549</v>
      </c>
      <c r="H17" s="5" t="s">
        <v>24</v>
      </c>
      <c r="I17" s="7">
        <v>45591</v>
      </c>
      <c r="J17" s="6"/>
      <c r="K17" s="6"/>
      <c r="L17" s="6"/>
      <c r="M17" s="6"/>
      <c r="N17" s="7">
        <v>45515</v>
      </c>
      <c r="O17" s="5" t="s">
        <v>27</v>
      </c>
      <c r="P17" s="5" t="s">
        <v>28</v>
      </c>
      <c r="Q17" s="5" t="s">
        <v>72</v>
      </c>
      <c r="R17" s="5">
        <v>17</v>
      </c>
      <c r="S17" s="7">
        <v>45627</v>
      </c>
      <c r="T17" s="6"/>
    </row>
    <row r="18" spans="1:20" ht="15.75" customHeight="1">
      <c r="A18" s="5" t="s">
        <v>47</v>
      </c>
      <c r="B18" s="5" t="s">
        <v>244</v>
      </c>
      <c r="C18" s="5" t="s">
        <v>233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7">
        <v>45353</v>
      </c>
      <c r="O18" s="5" t="s">
        <v>67</v>
      </c>
      <c r="P18" s="5" t="s">
        <v>59</v>
      </c>
      <c r="Q18" s="5" t="s">
        <v>245</v>
      </c>
      <c r="R18" s="5">
        <v>6</v>
      </c>
      <c r="S18" s="7">
        <v>45395</v>
      </c>
      <c r="T18" s="6"/>
    </row>
    <row r="19" spans="1:20" ht="15.75" customHeight="1">
      <c r="A19" s="5" t="s">
        <v>47</v>
      </c>
      <c r="B19" s="5" t="s">
        <v>244</v>
      </c>
      <c r="C19" s="5" t="s">
        <v>81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7">
        <v>45627</v>
      </c>
      <c r="O19" s="5" t="s">
        <v>27</v>
      </c>
      <c r="P19" s="5" t="s">
        <v>28</v>
      </c>
      <c r="Q19" s="5" t="s">
        <v>245</v>
      </c>
      <c r="R19" s="5">
        <v>6</v>
      </c>
      <c r="S19" s="7">
        <v>45662</v>
      </c>
      <c r="T19" s="6"/>
    </row>
    <row r="20" spans="1:20" ht="15.75" customHeight="1">
      <c r="A20" s="5" t="s">
        <v>47</v>
      </c>
      <c r="B20" s="5" t="s">
        <v>244</v>
      </c>
      <c r="C20" s="5" t="s">
        <v>274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7">
        <v>45580</v>
      </c>
      <c r="O20" s="5" t="s">
        <v>87</v>
      </c>
      <c r="P20" s="5" t="s">
        <v>88</v>
      </c>
      <c r="Q20" s="5" t="s">
        <v>245</v>
      </c>
      <c r="R20" s="5">
        <v>6</v>
      </c>
      <c r="S20" s="7">
        <v>45596</v>
      </c>
      <c r="T20" s="6"/>
    </row>
    <row r="21" spans="1:20" ht="15.75" customHeight="1">
      <c r="A21" s="5" t="s">
        <v>47</v>
      </c>
      <c r="B21" s="5" t="s">
        <v>244</v>
      </c>
      <c r="C21" s="5" t="s">
        <v>133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7">
        <v>45498</v>
      </c>
      <c r="O21" s="5" t="s">
        <v>87</v>
      </c>
      <c r="P21" s="5" t="s">
        <v>88</v>
      </c>
      <c r="Q21" s="5" t="s">
        <v>245</v>
      </c>
      <c r="R21" s="5">
        <v>6</v>
      </c>
      <c r="S21" s="7">
        <v>45517</v>
      </c>
      <c r="T21" s="6"/>
    </row>
    <row r="22" spans="1:20" ht="15.75" customHeight="1">
      <c r="A22" s="5" t="s">
        <v>47</v>
      </c>
      <c r="B22" s="5" t="s">
        <v>244</v>
      </c>
      <c r="C22" s="5" t="s">
        <v>147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7">
        <v>45410</v>
      </c>
      <c r="O22" s="5" t="s">
        <v>27</v>
      </c>
      <c r="P22" s="5" t="s">
        <v>28</v>
      </c>
      <c r="Q22" s="5" t="s">
        <v>245</v>
      </c>
      <c r="R22" s="5">
        <v>6</v>
      </c>
      <c r="S22" s="7">
        <v>45445</v>
      </c>
      <c r="T22" s="6"/>
    </row>
    <row r="23" spans="1:20" ht="15.75" customHeight="1">
      <c r="A23" s="5" t="s">
        <v>47</v>
      </c>
      <c r="B23" s="5" t="s">
        <v>244</v>
      </c>
      <c r="C23" s="5" t="s">
        <v>399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7">
        <v>45333</v>
      </c>
      <c r="O23" s="5" t="s">
        <v>27</v>
      </c>
      <c r="P23" s="5" t="s">
        <v>59</v>
      </c>
      <c r="Q23" s="5" t="s">
        <v>245</v>
      </c>
      <c r="R23" s="5">
        <v>6</v>
      </c>
      <c r="S23" s="7">
        <v>45368</v>
      </c>
      <c r="T23" s="6"/>
    </row>
    <row r="24" spans="1:20" ht="15.75" customHeight="1">
      <c r="A24" s="5" t="s">
        <v>47</v>
      </c>
      <c r="B24" s="5" t="s">
        <v>244</v>
      </c>
      <c r="C24" s="5" t="s">
        <v>225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7">
        <v>45440</v>
      </c>
      <c r="O24" s="5" t="s">
        <v>87</v>
      </c>
      <c r="P24" s="5" t="s">
        <v>88</v>
      </c>
      <c r="Q24" s="5" t="s">
        <v>245</v>
      </c>
      <c r="R24" s="5">
        <v>6</v>
      </c>
      <c r="S24" s="7">
        <v>45456</v>
      </c>
      <c r="T24" s="6"/>
    </row>
    <row r="25" spans="1:20" ht="15.75" customHeight="1">
      <c r="A25" s="5" t="s">
        <v>47</v>
      </c>
      <c r="B25" s="5" t="s">
        <v>244</v>
      </c>
      <c r="C25" s="5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7">
        <v>45683</v>
      </c>
      <c r="O25" s="5" t="s">
        <v>27</v>
      </c>
      <c r="P25" s="5" t="s">
        <v>28</v>
      </c>
      <c r="Q25" s="5" t="s">
        <v>245</v>
      </c>
      <c r="R25" s="5">
        <v>6</v>
      </c>
      <c r="S25" s="7">
        <v>45718</v>
      </c>
      <c r="T25" s="6"/>
    </row>
    <row r="26" spans="1:20" ht="15.75" customHeight="1">
      <c r="A26" s="5" t="s">
        <v>47</v>
      </c>
      <c r="B26" s="5" t="s">
        <v>244</v>
      </c>
      <c r="C26" s="5" t="s">
        <v>21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7">
        <v>45564</v>
      </c>
      <c r="O26" s="5" t="s">
        <v>27</v>
      </c>
      <c r="P26" s="5" t="s">
        <v>28</v>
      </c>
      <c r="Q26" s="5" t="s">
        <v>245</v>
      </c>
      <c r="R26" s="5">
        <v>6</v>
      </c>
      <c r="S26" s="7">
        <v>45599</v>
      </c>
      <c r="T26" s="6"/>
    </row>
    <row r="27" spans="1:20" ht="15.75" customHeight="1">
      <c r="A27" s="5" t="s">
        <v>35</v>
      </c>
      <c r="B27" s="5" t="s">
        <v>163</v>
      </c>
      <c r="C27" s="5" t="s">
        <v>337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7">
        <v>45529</v>
      </c>
      <c r="O27" s="5" t="s">
        <v>27</v>
      </c>
      <c r="P27" s="5" t="s">
        <v>28</v>
      </c>
      <c r="Q27" s="5" t="s">
        <v>270</v>
      </c>
      <c r="R27" s="5">
        <v>6</v>
      </c>
      <c r="S27" s="7">
        <v>45564</v>
      </c>
      <c r="T27" s="6"/>
    </row>
    <row r="28" spans="1:20" ht="15.75" customHeight="1">
      <c r="A28" s="5" t="s">
        <v>35</v>
      </c>
      <c r="B28" s="5" t="s">
        <v>163</v>
      </c>
      <c r="C28" s="5" t="s">
        <v>272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7">
        <v>45802</v>
      </c>
      <c r="O28" s="5" t="s">
        <v>27</v>
      </c>
      <c r="P28" s="5" t="s">
        <v>28</v>
      </c>
      <c r="Q28" s="5" t="s">
        <v>270</v>
      </c>
      <c r="R28" s="5">
        <v>6</v>
      </c>
      <c r="S28" s="7">
        <v>45844</v>
      </c>
      <c r="T28" s="6"/>
    </row>
    <row r="29" spans="1:20" ht="15.75" customHeight="1">
      <c r="A29" s="5" t="s">
        <v>503</v>
      </c>
      <c r="B29" s="5" t="s">
        <v>504</v>
      </c>
      <c r="C29" s="5" t="s">
        <v>222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7">
        <v>45340</v>
      </c>
      <c r="O29" s="5" t="s">
        <v>27</v>
      </c>
      <c r="P29" s="5" t="s">
        <v>59</v>
      </c>
      <c r="Q29" s="5" t="s">
        <v>505</v>
      </c>
      <c r="R29" s="5">
        <v>5</v>
      </c>
      <c r="S29" s="7">
        <v>45368</v>
      </c>
      <c r="T29" s="6"/>
    </row>
    <row r="30" spans="1:20" ht="15.75" customHeight="1">
      <c r="A30" s="5" t="s">
        <v>503</v>
      </c>
      <c r="B30" s="5" t="s">
        <v>504</v>
      </c>
      <c r="C30" s="5" t="s">
        <v>331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7">
        <v>45382</v>
      </c>
      <c r="O30" s="5" t="s">
        <v>27</v>
      </c>
      <c r="P30" s="5" t="s">
        <v>28</v>
      </c>
      <c r="Q30" s="5" t="s">
        <v>505</v>
      </c>
      <c r="R30" s="5">
        <v>5</v>
      </c>
      <c r="S30" s="7">
        <v>45410</v>
      </c>
      <c r="T30" s="6"/>
    </row>
    <row r="31" spans="1:20" ht="15.75" customHeight="1">
      <c r="A31" s="5" t="s">
        <v>503</v>
      </c>
      <c r="B31" s="5" t="s">
        <v>504</v>
      </c>
      <c r="C31" s="5" t="s">
        <v>197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7">
        <v>45431</v>
      </c>
      <c r="O31" s="5" t="s">
        <v>27</v>
      </c>
      <c r="P31" s="5" t="s">
        <v>59</v>
      </c>
      <c r="Q31" s="5" t="s">
        <v>505</v>
      </c>
      <c r="R31" s="5">
        <v>5</v>
      </c>
      <c r="S31" s="7">
        <v>45459</v>
      </c>
      <c r="T31" s="6"/>
    </row>
    <row r="32" spans="1:20" ht="15.75" customHeight="1">
      <c r="A32" s="5" t="s">
        <v>64</v>
      </c>
      <c r="B32" s="5" t="s">
        <v>284</v>
      </c>
      <c r="C32" s="5" t="s">
        <v>323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v>45312</v>
      </c>
      <c r="O32" s="5" t="s">
        <v>27</v>
      </c>
      <c r="P32" s="5" t="s">
        <v>506</v>
      </c>
      <c r="Q32" s="5" t="s">
        <v>507</v>
      </c>
      <c r="R32" s="5">
        <v>6</v>
      </c>
      <c r="S32" s="7">
        <v>45347</v>
      </c>
      <c r="T32" s="6"/>
    </row>
    <row r="33" spans="1:20" ht="15.75" customHeight="1">
      <c r="A33" s="5" t="s">
        <v>64</v>
      </c>
      <c r="B33" s="5" t="s">
        <v>284</v>
      </c>
      <c r="C33" s="5" t="s">
        <v>405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7">
        <v>45354</v>
      </c>
      <c r="O33" s="5" t="s">
        <v>27</v>
      </c>
      <c r="P33" s="5" t="s">
        <v>28</v>
      </c>
      <c r="Q33" s="5" t="s">
        <v>507</v>
      </c>
      <c r="R33" s="5">
        <v>6</v>
      </c>
      <c r="S33" s="7">
        <v>45396</v>
      </c>
      <c r="T33" s="6"/>
    </row>
    <row r="34" spans="1:20" ht="15.75" customHeight="1">
      <c r="A34" s="5" t="s">
        <v>64</v>
      </c>
      <c r="B34" s="5" t="s">
        <v>284</v>
      </c>
      <c r="C34" s="5" t="s">
        <v>453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7">
        <v>45374</v>
      </c>
      <c r="O34" s="5" t="s">
        <v>67</v>
      </c>
      <c r="P34" s="5" t="s">
        <v>59</v>
      </c>
      <c r="Q34" s="5" t="s">
        <v>507</v>
      </c>
      <c r="R34" s="5">
        <v>6</v>
      </c>
      <c r="S34" s="7">
        <v>45416</v>
      </c>
      <c r="T34" s="6"/>
    </row>
    <row r="35" spans="1:20" ht="15.75" customHeight="1">
      <c r="A35" s="5" t="s">
        <v>107</v>
      </c>
      <c r="B35" s="5" t="s">
        <v>108</v>
      </c>
      <c r="C35" s="5" t="s">
        <v>115</v>
      </c>
      <c r="D35" s="5" t="s">
        <v>64</v>
      </c>
      <c r="E35" s="7">
        <v>45312</v>
      </c>
      <c r="F35" s="5" t="s">
        <v>65</v>
      </c>
      <c r="G35" s="7">
        <v>45354</v>
      </c>
      <c r="H35" s="6"/>
      <c r="I35" s="6"/>
      <c r="J35" s="6"/>
      <c r="K35" s="6"/>
      <c r="L35" s="6"/>
      <c r="M35" s="6"/>
      <c r="N35" s="7">
        <v>45312</v>
      </c>
      <c r="O35" s="5" t="s">
        <v>27</v>
      </c>
      <c r="P35" s="5" t="s">
        <v>506</v>
      </c>
      <c r="Q35" s="5" t="s">
        <v>508</v>
      </c>
      <c r="R35" s="5">
        <v>12</v>
      </c>
      <c r="S35" s="7">
        <v>45389</v>
      </c>
      <c r="T35" s="6"/>
    </row>
    <row r="36" spans="1:20" ht="15.75" customHeight="1">
      <c r="A36" s="5" t="s">
        <v>107</v>
      </c>
      <c r="B36" s="5" t="s">
        <v>108</v>
      </c>
      <c r="C36" s="5" t="s">
        <v>142</v>
      </c>
      <c r="D36" s="5" t="s">
        <v>64</v>
      </c>
      <c r="E36" s="7">
        <v>45325</v>
      </c>
      <c r="F36" s="5" t="s">
        <v>65</v>
      </c>
      <c r="G36" s="7">
        <v>45367</v>
      </c>
      <c r="H36" s="6"/>
      <c r="I36" s="6"/>
      <c r="J36" s="6"/>
      <c r="K36" s="6"/>
      <c r="L36" s="6"/>
      <c r="M36" s="6"/>
      <c r="N36" s="7">
        <v>45325</v>
      </c>
      <c r="O36" s="5" t="s">
        <v>67</v>
      </c>
      <c r="P36" s="5" t="s">
        <v>59</v>
      </c>
      <c r="Q36" s="5" t="s">
        <v>509</v>
      </c>
      <c r="R36" s="5">
        <v>12</v>
      </c>
      <c r="S36" s="7">
        <v>45402</v>
      </c>
      <c r="T36" s="6"/>
    </row>
    <row r="37" spans="1:20" ht="15.75" customHeight="1">
      <c r="A37" s="5" t="s">
        <v>19</v>
      </c>
      <c r="B37" s="5" t="s">
        <v>20</v>
      </c>
      <c r="C37" s="5" t="s">
        <v>39</v>
      </c>
      <c r="D37" s="5" t="s">
        <v>22</v>
      </c>
      <c r="E37" s="7">
        <v>45547</v>
      </c>
      <c r="F37" s="5" t="s">
        <v>23</v>
      </c>
      <c r="G37" s="7">
        <v>45575</v>
      </c>
      <c r="H37" s="5" t="s">
        <v>24</v>
      </c>
      <c r="I37" s="7">
        <v>45603</v>
      </c>
      <c r="J37" s="5" t="s">
        <v>25</v>
      </c>
      <c r="K37" s="7">
        <v>45624</v>
      </c>
      <c r="L37" s="5" t="s">
        <v>26</v>
      </c>
      <c r="M37" s="7">
        <v>45645</v>
      </c>
      <c r="N37" s="7">
        <v>45547</v>
      </c>
      <c r="O37" s="5" t="s">
        <v>87</v>
      </c>
      <c r="P37" s="5" t="s">
        <v>88</v>
      </c>
      <c r="Q37" s="5" t="s">
        <v>89</v>
      </c>
      <c r="R37" s="5">
        <v>30</v>
      </c>
      <c r="S37" s="7">
        <v>45650</v>
      </c>
      <c r="T37" s="6"/>
    </row>
    <row r="38" spans="1:20" ht="15.75" customHeight="1">
      <c r="A38" s="5" t="s">
        <v>22</v>
      </c>
      <c r="B38" s="5" t="s">
        <v>278</v>
      </c>
      <c r="C38" s="5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7">
        <v>45547</v>
      </c>
      <c r="O38" s="5" t="s">
        <v>87</v>
      </c>
      <c r="P38" s="5" t="s">
        <v>88</v>
      </c>
      <c r="Q38" s="5" t="s">
        <v>429</v>
      </c>
      <c r="R38" s="5">
        <v>6</v>
      </c>
      <c r="S38" s="7">
        <v>45566</v>
      </c>
      <c r="T38" s="6"/>
    </row>
    <row r="39" spans="1:20" ht="15.75" customHeight="1">
      <c r="A39" s="5" t="s">
        <v>19</v>
      </c>
      <c r="B39" s="5" t="s">
        <v>20</v>
      </c>
      <c r="C39" s="5" t="s">
        <v>58</v>
      </c>
      <c r="D39" s="5" t="s">
        <v>22</v>
      </c>
      <c r="E39" s="7">
        <v>45585</v>
      </c>
      <c r="F39" s="5" t="s">
        <v>23</v>
      </c>
      <c r="G39" s="7">
        <v>45627</v>
      </c>
      <c r="H39" s="5" t="s">
        <v>24</v>
      </c>
      <c r="I39" s="7">
        <v>45676</v>
      </c>
      <c r="J39" s="5" t="s">
        <v>125</v>
      </c>
      <c r="K39" s="7">
        <v>45718</v>
      </c>
      <c r="L39" s="5" t="s">
        <v>26</v>
      </c>
      <c r="M39" s="7">
        <v>45760</v>
      </c>
      <c r="N39" s="7">
        <v>45585</v>
      </c>
      <c r="O39" s="5" t="s">
        <v>27</v>
      </c>
      <c r="P39" s="5" t="s">
        <v>28</v>
      </c>
      <c r="Q39" s="5" t="s">
        <v>126</v>
      </c>
      <c r="R39" s="5">
        <v>30</v>
      </c>
      <c r="S39" s="7">
        <v>45788</v>
      </c>
      <c r="T39" s="6"/>
    </row>
    <row r="40" spans="1:20" ht="15.75" customHeight="1">
      <c r="A40" s="5" t="s">
        <v>22</v>
      </c>
      <c r="B40" s="5" t="s">
        <v>278</v>
      </c>
      <c r="C40" s="5" t="s">
        <v>75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7">
        <v>45585</v>
      </c>
      <c r="O40" s="5" t="s">
        <v>27</v>
      </c>
      <c r="P40" s="5" t="s">
        <v>28</v>
      </c>
      <c r="Q40" s="5" t="s">
        <v>429</v>
      </c>
      <c r="R40" s="5">
        <v>6</v>
      </c>
      <c r="S40" s="7">
        <v>45620</v>
      </c>
      <c r="T40" s="6"/>
    </row>
    <row r="41" spans="1:20" ht="15.75" customHeight="1">
      <c r="A41" s="5" t="s">
        <v>19</v>
      </c>
      <c r="B41" s="5" t="s">
        <v>20</v>
      </c>
      <c r="C41" s="5" t="s">
        <v>32</v>
      </c>
      <c r="D41" s="5" t="s">
        <v>22</v>
      </c>
      <c r="E41" s="7">
        <v>45515</v>
      </c>
      <c r="F41" s="5" t="s">
        <v>23</v>
      </c>
      <c r="G41" s="7">
        <v>45557</v>
      </c>
      <c r="H41" s="5" t="s">
        <v>24</v>
      </c>
      <c r="I41" s="7">
        <v>45599</v>
      </c>
      <c r="J41" s="5" t="s">
        <v>125</v>
      </c>
      <c r="K41" s="7">
        <v>45648</v>
      </c>
      <c r="L41" s="5" t="s">
        <v>26</v>
      </c>
      <c r="M41" s="7">
        <v>45690</v>
      </c>
      <c r="N41" s="7">
        <v>45515</v>
      </c>
      <c r="O41" s="5" t="s">
        <v>27</v>
      </c>
      <c r="P41" s="5" t="s">
        <v>28</v>
      </c>
      <c r="Q41" s="5" t="s">
        <v>74</v>
      </c>
      <c r="R41" s="5">
        <v>30</v>
      </c>
      <c r="S41" s="7">
        <v>45718</v>
      </c>
      <c r="T41" s="6"/>
    </row>
    <row r="42" spans="1:20" ht="15.75" customHeight="1">
      <c r="A42" s="5" t="s">
        <v>22</v>
      </c>
      <c r="B42" s="5" t="s">
        <v>278</v>
      </c>
      <c r="C42" s="5" t="s">
        <v>39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7">
        <v>45515</v>
      </c>
      <c r="O42" s="5" t="s">
        <v>27</v>
      </c>
      <c r="P42" s="5" t="s">
        <v>28</v>
      </c>
      <c r="Q42" s="5" t="s">
        <v>402</v>
      </c>
      <c r="R42" s="5">
        <v>6</v>
      </c>
      <c r="S42" s="7">
        <v>45550</v>
      </c>
      <c r="T42" s="6"/>
    </row>
    <row r="43" spans="1:20" ht="15.75" customHeight="1">
      <c r="A43" s="5" t="s">
        <v>341</v>
      </c>
      <c r="B43" s="5" t="s">
        <v>345</v>
      </c>
      <c r="C43" s="5" t="s">
        <v>92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7">
        <v>45449</v>
      </c>
      <c r="O43" s="5" t="s">
        <v>87</v>
      </c>
      <c r="P43" s="5" t="s">
        <v>88</v>
      </c>
      <c r="Q43" s="5" t="s">
        <v>470</v>
      </c>
      <c r="R43" s="5">
        <v>6</v>
      </c>
      <c r="S43" s="7">
        <v>45468</v>
      </c>
      <c r="T43" s="6"/>
    </row>
    <row r="44" spans="1:20" ht="15.75" customHeight="1">
      <c r="A44" s="5" t="s">
        <v>45</v>
      </c>
      <c r="B44" s="5" t="s">
        <v>180</v>
      </c>
      <c r="C44" s="5" t="s">
        <v>109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7">
        <v>45400</v>
      </c>
      <c r="O44" s="5" t="s">
        <v>87</v>
      </c>
      <c r="P44" s="5" t="s">
        <v>88</v>
      </c>
      <c r="Q44" s="5" t="s">
        <v>510</v>
      </c>
      <c r="R44" s="5">
        <v>6</v>
      </c>
      <c r="S44" s="7">
        <v>45419</v>
      </c>
      <c r="T44" s="6"/>
    </row>
    <row r="45" spans="1:20" ht="15.75" customHeight="1">
      <c r="A45" s="5" t="s">
        <v>44</v>
      </c>
      <c r="B45" s="5" t="s">
        <v>511</v>
      </c>
      <c r="C45" s="5" t="s">
        <v>242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7">
        <v>45316</v>
      </c>
      <c r="O45" s="5" t="s">
        <v>87</v>
      </c>
      <c r="P45" s="5" t="s">
        <v>88</v>
      </c>
      <c r="Q45" s="5" t="s">
        <v>510</v>
      </c>
      <c r="R45" s="5">
        <v>6</v>
      </c>
      <c r="S45" s="7">
        <v>45335</v>
      </c>
      <c r="T45" s="6"/>
    </row>
    <row r="46" spans="1:20" ht="15.75" customHeight="1">
      <c r="A46" s="5" t="s">
        <v>33</v>
      </c>
      <c r="B46" s="5" t="s">
        <v>512</v>
      </c>
      <c r="C46" s="5" t="s">
        <v>81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7">
        <v>45333</v>
      </c>
      <c r="O46" s="5" t="s">
        <v>27</v>
      </c>
      <c r="P46" s="5" t="s">
        <v>59</v>
      </c>
      <c r="Q46" s="5" t="s">
        <v>450</v>
      </c>
      <c r="R46" s="5">
        <v>6</v>
      </c>
      <c r="S46" s="7">
        <v>45368</v>
      </c>
      <c r="T46" s="6"/>
    </row>
    <row r="47" spans="1:20" ht="15.75" customHeight="1">
      <c r="A47" s="5" t="s">
        <v>513</v>
      </c>
      <c r="B47" s="5" t="s">
        <v>514</v>
      </c>
      <c r="C47" s="5" t="s">
        <v>399</v>
      </c>
      <c r="D47" s="5" t="s">
        <v>33</v>
      </c>
      <c r="E47" s="7">
        <v>45333</v>
      </c>
      <c r="F47" s="5" t="s">
        <v>34</v>
      </c>
      <c r="G47" s="7">
        <v>45375</v>
      </c>
      <c r="H47" s="6"/>
      <c r="I47" s="6"/>
      <c r="J47" s="6"/>
      <c r="K47" s="6"/>
      <c r="L47" s="6"/>
      <c r="M47" s="6"/>
      <c r="N47" s="7">
        <v>45333</v>
      </c>
      <c r="O47" s="5" t="s">
        <v>27</v>
      </c>
      <c r="P47" s="5" t="s">
        <v>59</v>
      </c>
      <c r="Q47" s="5" t="s">
        <v>515</v>
      </c>
      <c r="R47" s="5">
        <v>12</v>
      </c>
      <c r="S47" s="7">
        <v>45410</v>
      </c>
      <c r="T47" s="6"/>
    </row>
    <row r="48" spans="1:20" ht="15.75" customHeight="1">
      <c r="A48" s="5" t="s">
        <v>516</v>
      </c>
      <c r="B48" s="5" t="s">
        <v>517</v>
      </c>
      <c r="C48" s="5" t="s">
        <v>81</v>
      </c>
      <c r="D48" s="5" t="s">
        <v>33</v>
      </c>
      <c r="E48" s="7">
        <v>45333</v>
      </c>
      <c r="F48" s="5" t="s">
        <v>34</v>
      </c>
      <c r="G48" s="7">
        <v>45375</v>
      </c>
      <c r="H48" s="5" t="s">
        <v>35</v>
      </c>
      <c r="I48" s="7">
        <v>45417</v>
      </c>
      <c r="J48" s="6"/>
      <c r="K48" s="6"/>
      <c r="L48" s="6"/>
      <c r="M48" s="6"/>
      <c r="N48" s="7">
        <v>45333</v>
      </c>
      <c r="O48" s="5" t="s">
        <v>27</v>
      </c>
      <c r="P48" s="5" t="s">
        <v>59</v>
      </c>
      <c r="Q48" s="5" t="s">
        <v>518</v>
      </c>
      <c r="R48" s="5">
        <v>17</v>
      </c>
      <c r="S48" s="7">
        <v>45445</v>
      </c>
      <c r="T48" s="6"/>
    </row>
    <row r="49" spans="1:20" ht="15.75" customHeight="1">
      <c r="A49" s="5" t="s">
        <v>519</v>
      </c>
      <c r="B49" s="5" t="s">
        <v>520</v>
      </c>
      <c r="C49" s="5" t="s">
        <v>274</v>
      </c>
      <c r="D49" s="5" t="s">
        <v>33</v>
      </c>
      <c r="E49" s="7">
        <v>45333</v>
      </c>
      <c r="F49" s="5" t="s">
        <v>34</v>
      </c>
      <c r="G49" s="7">
        <v>45375</v>
      </c>
      <c r="H49" s="5" t="s">
        <v>35</v>
      </c>
      <c r="I49" s="7">
        <v>45417</v>
      </c>
      <c r="J49" s="5" t="s">
        <v>521</v>
      </c>
      <c r="K49" s="7">
        <v>45466</v>
      </c>
      <c r="L49" s="5" t="s">
        <v>503</v>
      </c>
      <c r="M49" s="7">
        <v>45515</v>
      </c>
      <c r="N49" s="7">
        <v>45333</v>
      </c>
      <c r="O49" s="5" t="s">
        <v>27</v>
      </c>
      <c r="P49" s="5" t="s">
        <v>59</v>
      </c>
      <c r="Q49" s="5" t="s">
        <v>522</v>
      </c>
      <c r="R49" s="5">
        <v>28</v>
      </c>
      <c r="S49" s="7">
        <v>45522</v>
      </c>
      <c r="T49" s="6"/>
    </row>
    <row r="50" spans="1:20" ht="15.75" customHeight="1">
      <c r="A50" s="5" t="s">
        <v>369</v>
      </c>
      <c r="B50" s="5" t="s">
        <v>370</v>
      </c>
      <c r="C50" s="5" t="s">
        <v>174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7">
        <v>45372</v>
      </c>
      <c r="O50" s="5" t="s">
        <v>87</v>
      </c>
      <c r="P50" s="5" t="s">
        <v>88</v>
      </c>
      <c r="Q50" s="5" t="s">
        <v>371</v>
      </c>
      <c r="R50" s="5">
        <v>6</v>
      </c>
      <c r="S50" s="7">
        <v>45393</v>
      </c>
      <c r="T50" s="6"/>
    </row>
    <row r="51" spans="1:20" ht="15.75" customHeight="1">
      <c r="A51" s="5" t="s">
        <v>369</v>
      </c>
      <c r="B51" s="5" t="s">
        <v>370</v>
      </c>
      <c r="C51" s="5" t="s">
        <v>225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7">
        <v>45442</v>
      </c>
      <c r="O51" s="5" t="s">
        <v>87</v>
      </c>
      <c r="P51" s="5" t="s">
        <v>88</v>
      </c>
      <c r="Q51" s="5" t="s">
        <v>371</v>
      </c>
      <c r="R51" s="5">
        <v>6</v>
      </c>
      <c r="S51" s="7">
        <v>45461</v>
      </c>
      <c r="T51" s="6"/>
    </row>
    <row r="52" spans="1:20" ht="15.75" customHeight="1">
      <c r="A52" s="5" t="s">
        <v>369</v>
      </c>
      <c r="B52" s="5" t="s">
        <v>370</v>
      </c>
      <c r="C52" s="5" t="s">
        <v>58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7">
        <v>45680</v>
      </c>
      <c r="O52" s="5" t="s">
        <v>87</v>
      </c>
      <c r="P52" s="5" t="s">
        <v>88</v>
      </c>
      <c r="Q52" s="5" t="s">
        <v>371</v>
      </c>
      <c r="R52" s="5">
        <v>6</v>
      </c>
      <c r="S52" s="7">
        <v>45699</v>
      </c>
      <c r="T52" s="6"/>
    </row>
    <row r="53" spans="1:20" ht="15.75" customHeight="1">
      <c r="A53" s="5" t="s">
        <v>25</v>
      </c>
      <c r="B53" s="5" t="s">
        <v>236</v>
      </c>
      <c r="C53" s="5" t="s">
        <v>39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7">
        <v>45312</v>
      </c>
      <c r="O53" s="5" t="s">
        <v>27</v>
      </c>
      <c r="P53" s="5" t="s">
        <v>28</v>
      </c>
      <c r="Q53" s="5" t="s">
        <v>523</v>
      </c>
      <c r="R53" s="5">
        <v>6</v>
      </c>
      <c r="S53" s="7">
        <v>45347</v>
      </c>
      <c r="T53" s="6"/>
    </row>
    <row r="54" spans="1:20" ht="15.75" customHeight="1">
      <c r="A54" s="5" t="s">
        <v>25</v>
      </c>
      <c r="B54" s="5" t="s">
        <v>236</v>
      </c>
      <c r="C54" s="5" t="s">
        <v>222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7">
        <v>45444</v>
      </c>
      <c r="O54" s="5" t="s">
        <v>67</v>
      </c>
      <c r="P54" s="5" t="s">
        <v>59</v>
      </c>
      <c r="Q54" s="5" t="s">
        <v>523</v>
      </c>
      <c r="R54" s="5">
        <v>6</v>
      </c>
      <c r="S54" s="7">
        <v>45479</v>
      </c>
      <c r="T54" s="6"/>
    </row>
    <row r="55" spans="1:20" ht="15.75" customHeight="1">
      <c r="A55" s="5" t="s">
        <v>25</v>
      </c>
      <c r="B55" s="5" t="s">
        <v>236</v>
      </c>
      <c r="C55" s="5" t="s">
        <v>32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7">
        <v>45295</v>
      </c>
      <c r="O55" s="5" t="s">
        <v>87</v>
      </c>
      <c r="P55" s="5" t="s">
        <v>88</v>
      </c>
      <c r="Q55" s="5" t="s">
        <v>524</v>
      </c>
      <c r="R55" s="5">
        <v>6</v>
      </c>
      <c r="S55" s="7">
        <v>45314</v>
      </c>
      <c r="T55" s="6"/>
    </row>
    <row r="56" spans="1:20" ht="15.75" customHeight="1">
      <c r="A56" s="5" t="s">
        <v>25</v>
      </c>
      <c r="B56" s="5" t="s">
        <v>236</v>
      </c>
      <c r="C56" s="5" t="s">
        <v>85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7">
        <v>45372</v>
      </c>
      <c r="O56" s="5" t="s">
        <v>87</v>
      </c>
      <c r="P56" s="5" t="s">
        <v>88</v>
      </c>
      <c r="Q56" s="5" t="s">
        <v>524</v>
      </c>
      <c r="R56" s="5">
        <v>6</v>
      </c>
      <c r="S56" s="7">
        <v>45393</v>
      </c>
      <c r="T56" s="6"/>
    </row>
    <row r="57" spans="1:20" ht="15.75" customHeight="1">
      <c r="A57" s="5" t="s">
        <v>25</v>
      </c>
      <c r="B57" s="5" t="s">
        <v>236</v>
      </c>
      <c r="C57" s="5" t="s">
        <v>358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7">
        <v>45554</v>
      </c>
      <c r="O57" s="5" t="s">
        <v>87</v>
      </c>
      <c r="P57" s="5" t="s">
        <v>88</v>
      </c>
      <c r="Q57" s="5" t="s">
        <v>524</v>
      </c>
      <c r="R57" s="5">
        <v>6</v>
      </c>
      <c r="S57" s="7">
        <v>45573</v>
      </c>
      <c r="T57" s="6"/>
    </row>
    <row r="58" spans="1:20" ht="15.75" customHeight="1">
      <c r="A58" s="5" t="s">
        <v>64</v>
      </c>
      <c r="B58" s="5" t="s">
        <v>284</v>
      </c>
      <c r="C58" s="5" t="s">
        <v>357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7">
        <v>45479</v>
      </c>
      <c r="O58" s="5" t="s">
        <v>67</v>
      </c>
      <c r="P58" s="5" t="s">
        <v>59</v>
      </c>
      <c r="Q58" s="5" t="s">
        <v>273</v>
      </c>
      <c r="R58" s="5">
        <v>6</v>
      </c>
      <c r="S58" s="7">
        <v>45514</v>
      </c>
      <c r="T58" s="6"/>
    </row>
    <row r="59" spans="1:20" ht="15.75" customHeight="1">
      <c r="A59" s="5" t="s">
        <v>64</v>
      </c>
      <c r="B59" s="5" t="s">
        <v>284</v>
      </c>
      <c r="C59" s="5" t="s">
        <v>185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7">
        <v>45524</v>
      </c>
      <c r="O59" s="5" t="s">
        <v>87</v>
      </c>
      <c r="P59" s="5" t="s">
        <v>88</v>
      </c>
      <c r="Q59" s="5" t="s">
        <v>273</v>
      </c>
      <c r="R59" s="5">
        <v>6</v>
      </c>
      <c r="S59" s="7">
        <v>45540</v>
      </c>
      <c r="T59" s="6"/>
    </row>
    <row r="60" spans="1:20" ht="15.75" customHeight="1">
      <c r="A60" s="5" t="s">
        <v>25</v>
      </c>
      <c r="B60" s="5" t="s">
        <v>236</v>
      </c>
      <c r="C60" s="5" t="s">
        <v>78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7">
        <v>45585</v>
      </c>
      <c r="O60" s="5" t="s">
        <v>27</v>
      </c>
      <c r="P60" s="5" t="s">
        <v>28</v>
      </c>
      <c r="Q60" s="5" t="s">
        <v>273</v>
      </c>
      <c r="R60" s="5">
        <v>6</v>
      </c>
      <c r="S60" s="7">
        <v>45620</v>
      </c>
      <c r="T60" s="6"/>
    </row>
    <row r="61" spans="1:20" ht="15.75" customHeight="1">
      <c r="A61" s="5" t="s">
        <v>62</v>
      </c>
      <c r="B61" s="5" t="s">
        <v>156</v>
      </c>
      <c r="C61" s="5" t="s">
        <v>269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7">
        <v>45297</v>
      </c>
      <c r="O61" s="5" t="s">
        <v>67</v>
      </c>
      <c r="P61" s="5" t="s">
        <v>59</v>
      </c>
      <c r="Q61" s="5" t="s">
        <v>259</v>
      </c>
      <c r="R61" s="5">
        <v>5</v>
      </c>
      <c r="S61" s="7">
        <v>45325</v>
      </c>
      <c r="T61" s="6"/>
    </row>
    <row r="62" spans="1:20" ht="15.75" customHeight="1">
      <c r="A62" s="5" t="s">
        <v>107</v>
      </c>
      <c r="B62" s="5" t="s">
        <v>108</v>
      </c>
      <c r="C62" s="5" t="s">
        <v>331</v>
      </c>
      <c r="D62" s="5" t="s">
        <v>64</v>
      </c>
      <c r="E62" s="7">
        <v>45363</v>
      </c>
      <c r="F62" s="5" t="s">
        <v>65</v>
      </c>
      <c r="G62" s="7">
        <v>45386</v>
      </c>
      <c r="H62" s="6"/>
      <c r="I62" s="6"/>
      <c r="J62" s="6"/>
      <c r="K62" s="6"/>
      <c r="L62" s="6"/>
      <c r="M62" s="6"/>
      <c r="N62" s="7">
        <v>45363</v>
      </c>
      <c r="O62" s="5" t="s">
        <v>87</v>
      </c>
      <c r="P62" s="5" t="s">
        <v>88</v>
      </c>
      <c r="Q62" s="5" t="s">
        <v>283</v>
      </c>
      <c r="R62" s="5">
        <v>12</v>
      </c>
      <c r="S62" s="7">
        <v>45405</v>
      </c>
      <c r="T62" s="6"/>
    </row>
    <row r="63" spans="1:20" ht="15.75" customHeight="1">
      <c r="A63" s="5" t="s">
        <v>63</v>
      </c>
      <c r="B63" s="5" t="s">
        <v>166</v>
      </c>
      <c r="C63" s="5" t="s">
        <v>164</v>
      </c>
      <c r="D63" s="5"/>
      <c r="E63" s="7"/>
      <c r="F63" s="5"/>
      <c r="G63" s="7"/>
      <c r="H63" s="6"/>
      <c r="I63" s="6"/>
      <c r="J63" s="6"/>
      <c r="K63" s="6"/>
      <c r="L63" s="6"/>
      <c r="M63" s="6"/>
      <c r="N63" s="7">
        <v>45312</v>
      </c>
      <c r="O63" s="5" t="s">
        <v>27</v>
      </c>
      <c r="P63" s="5" t="s">
        <v>28</v>
      </c>
      <c r="Q63" s="5" t="s">
        <v>525</v>
      </c>
      <c r="R63" s="5">
        <v>6</v>
      </c>
      <c r="S63" s="7">
        <v>45347</v>
      </c>
      <c r="T63" s="6"/>
    </row>
    <row r="64" spans="1:20" ht="15.75" customHeight="1">
      <c r="A64" s="5" t="s">
        <v>45</v>
      </c>
      <c r="B64" s="5" t="s">
        <v>180</v>
      </c>
      <c r="C64" s="5" t="s">
        <v>78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7">
        <v>45337</v>
      </c>
      <c r="O64" s="5" t="s">
        <v>87</v>
      </c>
      <c r="P64" s="5" t="s">
        <v>88</v>
      </c>
      <c r="Q64" s="5" t="s">
        <v>526</v>
      </c>
      <c r="R64" s="5">
        <v>6</v>
      </c>
      <c r="S64" s="7">
        <v>45356</v>
      </c>
      <c r="T64" s="6"/>
    </row>
    <row r="65" spans="1:20" ht="15.75" customHeight="1">
      <c r="A65" s="5" t="s">
        <v>175</v>
      </c>
      <c r="B65" s="5" t="s">
        <v>301</v>
      </c>
      <c r="C65" s="5" t="s">
        <v>313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7">
        <v>45424</v>
      </c>
      <c r="O65" s="5" t="s">
        <v>27</v>
      </c>
      <c r="P65" s="5" t="s">
        <v>28</v>
      </c>
      <c r="Q65" s="5" t="s">
        <v>302</v>
      </c>
      <c r="R65" s="5">
        <v>6</v>
      </c>
      <c r="S65" s="7">
        <v>45459</v>
      </c>
      <c r="T65" s="6"/>
    </row>
    <row r="66" spans="1:20" ht="15.75" customHeight="1">
      <c r="A66" s="5" t="s">
        <v>175</v>
      </c>
      <c r="B66" s="5" t="s">
        <v>301</v>
      </c>
      <c r="C66" s="5" t="s">
        <v>399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7">
        <v>45466</v>
      </c>
      <c r="O66" s="5" t="s">
        <v>27</v>
      </c>
      <c r="P66" s="5" t="s">
        <v>28</v>
      </c>
      <c r="Q66" s="5" t="s">
        <v>302</v>
      </c>
      <c r="R66" s="5">
        <v>6</v>
      </c>
      <c r="S66" s="7">
        <v>45508</v>
      </c>
      <c r="T66" s="6"/>
    </row>
    <row r="67" spans="1:20" ht="15.75" customHeight="1">
      <c r="A67" s="5" t="s">
        <v>175</v>
      </c>
      <c r="B67" s="5" t="s">
        <v>301</v>
      </c>
      <c r="C67" s="5" t="s">
        <v>174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7">
        <v>45529</v>
      </c>
      <c r="O67" s="5" t="s">
        <v>27</v>
      </c>
      <c r="P67" s="5" t="s">
        <v>28</v>
      </c>
      <c r="Q67" s="5" t="s">
        <v>302</v>
      </c>
      <c r="R67" s="5">
        <v>6</v>
      </c>
      <c r="S67" s="7">
        <v>45564</v>
      </c>
      <c r="T67" s="6"/>
    </row>
    <row r="68" spans="1:20" ht="15.75" customHeight="1">
      <c r="A68" s="5" t="s">
        <v>175</v>
      </c>
      <c r="B68" s="5" t="s">
        <v>301</v>
      </c>
      <c r="C68" s="5" t="s">
        <v>225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7">
        <v>45654</v>
      </c>
      <c r="O68" s="5" t="s">
        <v>67</v>
      </c>
      <c r="P68" s="5" t="s">
        <v>59</v>
      </c>
      <c r="Q68" s="5" t="s">
        <v>302</v>
      </c>
      <c r="R68" s="5">
        <v>6</v>
      </c>
      <c r="S68" s="7">
        <v>45689</v>
      </c>
      <c r="T68" s="6"/>
    </row>
    <row r="69" spans="1:20" ht="15.75" customHeight="1">
      <c r="A69" s="5" t="s">
        <v>52</v>
      </c>
      <c r="B69" s="5" t="s">
        <v>276</v>
      </c>
      <c r="C69" s="5" t="s">
        <v>197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7">
        <v>45347</v>
      </c>
      <c r="O69" s="5" t="s">
        <v>27</v>
      </c>
      <c r="P69" s="5" t="s">
        <v>28</v>
      </c>
      <c r="Q69" s="5" t="s">
        <v>527</v>
      </c>
      <c r="R69" s="5">
        <v>5</v>
      </c>
      <c r="S69" s="7">
        <v>45375</v>
      </c>
      <c r="T69" s="6"/>
    </row>
    <row r="70" spans="1:20" ht="15.75" customHeight="1">
      <c r="A70" s="5" t="s">
        <v>528</v>
      </c>
      <c r="B70" s="5" t="s">
        <v>529</v>
      </c>
      <c r="C70" s="5" t="s">
        <v>197</v>
      </c>
      <c r="D70" s="5" t="s">
        <v>52</v>
      </c>
      <c r="E70" s="7">
        <v>45347</v>
      </c>
      <c r="F70" s="5" t="s">
        <v>494</v>
      </c>
      <c r="G70" s="7">
        <v>45382</v>
      </c>
      <c r="H70" s="5" t="s">
        <v>54</v>
      </c>
      <c r="I70" s="7">
        <v>45417</v>
      </c>
      <c r="J70" s="5" t="s">
        <v>55</v>
      </c>
      <c r="K70" s="7">
        <v>45459</v>
      </c>
      <c r="L70" s="5" t="s">
        <v>530</v>
      </c>
      <c r="M70" s="7">
        <v>45494</v>
      </c>
      <c r="N70" s="7">
        <v>45347</v>
      </c>
      <c r="O70" s="5" t="s">
        <v>27</v>
      </c>
      <c r="P70" s="5" t="s">
        <v>28</v>
      </c>
      <c r="Q70" s="5" t="s">
        <v>531</v>
      </c>
      <c r="R70" s="5">
        <v>25</v>
      </c>
      <c r="S70" s="7">
        <v>45515</v>
      </c>
      <c r="T70" s="6"/>
    </row>
    <row r="71" spans="1:20" ht="15.75" customHeight="1">
      <c r="A71" s="5" t="s">
        <v>83</v>
      </c>
      <c r="B71" s="5" t="s">
        <v>84</v>
      </c>
      <c r="C71" s="5" t="s">
        <v>81</v>
      </c>
      <c r="D71" s="5" t="s">
        <v>52</v>
      </c>
      <c r="E71" s="7">
        <v>45347</v>
      </c>
      <c r="F71" s="5" t="s">
        <v>71</v>
      </c>
      <c r="G71" s="7">
        <v>45382</v>
      </c>
      <c r="H71" s="5" t="s">
        <v>24</v>
      </c>
      <c r="I71" s="7">
        <v>45431</v>
      </c>
      <c r="J71" s="5"/>
      <c r="K71" s="7"/>
      <c r="L71" s="5"/>
      <c r="M71" s="7"/>
      <c r="N71" s="7">
        <v>45347</v>
      </c>
      <c r="O71" s="5" t="s">
        <v>27</v>
      </c>
      <c r="P71" s="5" t="s">
        <v>28</v>
      </c>
      <c r="Q71" s="5" t="s">
        <v>532</v>
      </c>
      <c r="R71" s="5">
        <v>17</v>
      </c>
      <c r="S71" s="7">
        <v>45459</v>
      </c>
      <c r="T71" s="6"/>
    </row>
    <row r="72" spans="1:20" ht="15.75" customHeight="1">
      <c r="A72" s="5" t="s">
        <v>206</v>
      </c>
      <c r="B72" s="5" t="s">
        <v>207</v>
      </c>
      <c r="C72" s="5" t="s">
        <v>296</v>
      </c>
      <c r="D72" s="5"/>
      <c r="E72" s="7"/>
      <c r="F72" s="5"/>
      <c r="G72" s="7"/>
      <c r="H72" s="5"/>
      <c r="I72" s="7"/>
      <c r="J72" s="6"/>
      <c r="K72" s="6"/>
      <c r="L72" s="6"/>
      <c r="M72" s="6"/>
      <c r="N72" s="7">
        <v>45564</v>
      </c>
      <c r="O72" s="5" t="s">
        <v>27</v>
      </c>
      <c r="P72" s="5" t="s">
        <v>506</v>
      </c>
      <c r="Q72" s="5" t="s">
        <v>533</v>
      </c>
      <c r="R72" s="5">
        <v>6</v>
      </c>
      <c r="S72" s="7">
        <v>45599</v>
      </c>
      <c r="T72" s="6"/>
    </row>
    <row r="73" spans="1:20" ht="15.75" customHeight="1">
      <c r="A73" s="5" t="s">
        <v>26</v>
      </c>
      <c r="B73" s="5" t="s">
        <v>132</v>
      </c>
      <c r="C73" s="5" t="s">
        <v>147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7">
        <v>45463</v>
      </c>
      <c r="O73" s="5" t="s">
        <v>87</v>
      </c>
      <c r="P73" s="5" t="s">
        <v>88</v>
      </c>
      <c r="Q73" s="5" t="s">
        <v>134</v>
      </c>
      <c r="R73" s="5">
        <v>6</v>
      </c>
      <c r="S73" s="7">
        <v>45482</v>
      </c>
      <c r="T73" s="6"/>
    </row>
    <row r="74" spans="1:20" ht="15.75" customHeight="1">
      <c r="A74" s="5" t="s">
        <v>26</v>
      </c>
      <c r="B74" s="5" t="s">
        <v>132</v>
      </c>
      <c r="C74" s="5" t="s">
        <v>133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>
        <v>45592</v>
      </c>
      <c r="O74" s="5" t="s">
        <v>27</v>
      </c>
      <c r="P74" s="5" t="s">
        <v>28</v>
      </c>
      <c r="Q74" s="5" t="s">
        <v>134</v>
      </c>
      <c r="R74" s="5">
        <v>6</v>
      </c>
      <c r="S74" s="7">
        <v>45627</v>
      </c>
      <c r="T74" s="6"/>
    </row>
    <row r="75" spans="1:20" ht="15.75" customHeight="1">
      <c r="A75" s="5" t="s">
        <v>71</v>
      </c>
      <c r="B75" s="5" t="s">
        <v>177</v>
      </c>
      <c r="C75" s="5" t="s">
        <v>285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7">
        <v>45315</v>
      </c>
      <c r="O75" s="5" t="s">
        <v>312</v>
      </c>
      <c r="P75" s="5" t="s">
        <v>88</v>
      </c>
      <c r="Q75" s="5" t="s">
        <v>230</v>
      </c>
      <c r="R75" s="5">
        <v>6</v>
      </c>
      <c r="S75" s="7">
        <v>45334</v>
      </c>
      <c r="T75" s="6"/>
    </row>
    <row r="76" spans="1:20" ht="15.75" customHeight="1">
      <c r="A76" s="5" t="s">
        <v>227</v>
      </c>
      <c r="B76" s="5" t="s">
        <v>228</v>
      </c>
      <c r="C76" s="5" t="s">
        <v>534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7">
        <v>45305</v>
      </c>
      <c r="O76" s="5" t="s">
        <v>27</v>
      </c>
      <c r="P76" s="5" t="s">
        <v>28</v>
      </c>
      <c r="Q76" s="5" t="s">
        <v>230</v>
      </c>
      <c r="R76" s="5">
        <v>6</v>
      </c>
      <c r="S76" s="7">
        <v>45340</v>
      </c>
      <c r="T76" s="6"/>
    </row>
    <row r="77" spans="1:20" ht="15.75" customHeight="1">
      <c r="A77" s="5" t="s">
        <v>71</v>
      </c>
      <c r="B77" s="5" t="s">
        <v>177</v>
      </c>
      <c r="C77" s="5" t="s">
        <v>455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7">
        <v>45333</v>
      </c>
      <c r="O77" s="5" t="s">
        <v>27</v>
      </c>
      <c r="P77" s="5" t="s">
        <v>28</v>
      </c>
      <c r="Q77" s="5" t="s">
        <v>535</v>
      </c>
      <c r="R77" s="5">
        <v>6</v>
      </c>
      <c r="S77" s="7">
        <v>45368</v>
      </c>
      <c r="T77" s="6"/>
    </row>
    <row r="78" spans="1:20" ht="15.75" customHeight="1">
      <c r="A78" s="5" t="s">
        <v>347</v>
      </c>
      <c r="B78" s="5" t="s">
        <v>348</v>
      </c>
      <c r="C78" s="5" t="s">
        <v>536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7">
        <v>45311</v>
      </c>
      <c r="O78" s="5" t="s">
        <v>67</v>
      </c>
      <c r="P78" s="5" t="s">
        <v>537</v>
      </c>
      <c r="Q78" s="5" t="s">
        <v>538</v>
      </c>
      <c r="R78" s="5">
        <v>5</v>
      </c>
      <c r="S78" s="7">
        <v>45339</v>
      </c>
      <c r="T78" s="6"/>
    </row>
    <row r="79" spans="1:20" ht="15.75" customHeight="1">
      <c r="A79" s="5" t="s">
        <v>71</v>
      </c>
      <c r="B79" s="5" t="s">
        <v>177</v>
      </c>
      <c r="C79" s="5" t="s">
        <v>464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7">
        <v>45346</v>
      </c>
      <c r="O79" s="5" t="s">
        <v>67</v>
      </c>
      <c r="P79" s="5" t="s">
        <v>59</v>
      </c>
      <c r="Q79" s="5" t="s">
        <v>230</v>
      </c>
      <c r="R79" s="5">
        <v>6</v>
      </c>
      <c r="S79" s="7">
        <v>45388</v>
      </c>
      <c r="T79" s="6"/>
    </row>
    <row r="80" spans="1:20" ht="15.75" customHeight="1">
      <c r="A80" s="5" t="s">
        <v>227</v>
      </c>
      <c r="B80" s="5" t="s">
        <v>228</v>
      </c>
      <c r="C80" s="5" t="s">
        <v>250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7">
        <v>45323</v>
      </c>
      <c r="O80" s="5" t="s">
        <v>87</v>
      </c>
      <c r="P80" s="5" t="s">
        <v>88</v>
      </c>
      <c r="Q80" s="5" t="s">
        <v>538</v>
      </c>
      <c r="R80" s="5">
        <v>6</v>
      </c>
      <c r="S80" s="7">
        <v>45342</v>
      </c>
      <c r="T80" s="6"/>
    </row>
    <row r="81" spans="1:20" ht="15.75" customHeight="1">
      <c r="A81" s="5" t="s">
        <v>71</v>
      </c>
      <c r="B81" s="5" t="s">
        <v>177</v>
      </c>
      <c r="C81" s="5" t="s">
        <v>367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7">
        <v>45368</v>
      </c>
      <c r="O81" s="5" t="s">
        <v>27</v>
      </c>
      <c r="P81" s="5" t="s">
        <v>28</v>
      </c>
      <c r="Q81" s="5" t="s">
        <v>230</v>
      </c>
      <c r="R81" s="5">
        <v>6</v>
      </c>
      <c r="S81" s="7">
        <v>45410</v>
      </c>
      <c r="T81" s="6"/>
    </row>
    <row r="82" spans="1:20" ht="15.75" customHeight="1">
      <c r="A82" s="5" t="s">
        <v>24</v>
      </c>
      <c r="B82" s="5" t="s">
        <v>149</v>
      </c>
      <c r="C82" s="5" t="s">
        <v>229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7">
        <v>45298</v>
      </c>
      <c r="O82" s="5" t="s">
        <v>27</v>
      </c>
      <c r="P82" s="5" t="s">
        <v>59</v>
      </c>
      <c r="Q82" s="5" t="s">
        <v>316</v>
      </c>
      <c r="R82" s="5">
        <v>6</v>
      </c>
      <c r="S82" s="7">
        <v>45333</v>
      </c>
      <c r="T82" s="6"/>
    </row>
    <row r="83" spans="1:20" ht="15.75" customHeight="1">
      <c r="A83" s="5" t="s">
        <v>71</v>
      </c>
      <c r="B83" s="5" t="s">
        <v>177</v>
      </c>
      <c r="C83" s="5" t="s">
        <v>438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>
        <v>45382</v>
      </c>
      <c r="O83" s="5" t="s">
        <v>27</v>
      </c>
      <c r="P83" s="5" t="s">
        <v>28</v>
      </c>
      <c r="Q83" s="5" t="s">
        <v>535</v>
      </c>
      <c r="R83" s="5">
        <v>6</v>
      </c>
      <c r="S83" s="7">
        <v>45417</v>
      </c>
      <c r="T83" s="6"/>
    </row>
    <row r="84" spans="1:20" ht="15.75" customHeight="1">
      <c r="A84" s="5" t="s">
        <v>71</v>
      </c>
      <c r="B84" s="5" t="s">
        <v>177</v>
      </c>
      <c r="C84" s="5" t="s">
        <v>468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7">
        <v>45407</v>
      </c>
      <c r="O84" s="5" t="s">
        <v>87</v>
      </c>
      <c r="P84" s="5" t="s">
        <v>88</v>
      </c>
      <c r="Q84" s="5" t="s">
        <v>230</v>
      </c>
      <c r="R84" s="5">
        <v>6</v>
      </c>
      <c r="S84" s="7">
        <v>45426</v>
      </c>
      <c r="T84" s="6"/>
    </row>
    <row r="85" spans="1:20" ht="15.75" customHeight="1">
      <c r="A85" s="5" t="s">
        <v>71</v>
      </c>
      <c r="B85" s="5" t="s">
        <v>177</v>
      </c>
      <c r="C85" s="5" t="s">
        <v>229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7">
        <v>45424</v>
      </c>
      <c r="O85" s="5" t="s">
        <v>27</v>
      </c>
      <c r="P85" s="5" t="s">
        <v>28</v>
      </c>
      <c r="Q85" s="5" t="s">
        <v>230</v>
      </c>
      <c r="R85" s="5">
        <v>6</v>
      </c>
      <c r="S85" s="7">
        <v>45459</v>
      </c>
      <c r="T85" s="6"/>
    </row>
    <row r="86" spans="1:20" ht="15.75" customHeight="1">
      <c r="A86" s="5" t="s">
        <v>71</v>
      </c>
      <c r="B86" s="5" t="s">
        <v>177</v>
      </c>
      <c r="C86" s="5" t="s">
        <v>314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7">
        <v>45458</v>
      </c>
      <c r="O86" s="5" t="s">
        <v>67</v>
      </c>
      <c r="P86" s="5" t="s">
        <v>59</v>
      </c>
      <c r="Q86" s="5" t="s">
        <v>230</v>
      </c>
      <c r="R86" s="5">
        <v>6</v>
      </c>
      <c r="S86" s="7">
        <v>45493</v>
      </c>
      <c r="T86" s="6"/>
    </row>
    <row r="87" spans="1:20" ht="15.75" customHeight="1">
      <c r="A87" s="5" t="s">
        <v>227</v>
      </c>
      <c r="B87" s="5" t="s">
        <v>228</v>
      </c>
      <c r="C87" s="5" t="s">
        <v>357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7">
        <v>45347</v>
      </c>
      <c r="O87" s="5" t="s">
        <v>27</v>
      </c>
      <c r="P87" s="5" t="s">
        <v>28</v>
      </c>
      <c r="Q87" s="5" t="s">
        <v>538</v>
      </c>
      <c r="R87" s="5">
        <v>6</v>
      </c>
      <c r="S87" s="7">
        <v>45389</v>
      </c>
      <c r="T87" s="6"/>
    </row>
    <row r="88" spans="1:20" ht="15.75" customHeight="1">
      <c r="A88" s="5" t="s">
        <v>347</v>
      </c>
      <c r="B88" s="5" t="s">
        <v>348</v>
      </c>
      <c r="C88" s="5" t="s">
        <v>250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7">
        <v>45353</v>
      </c>
      <c r="O88" s="5" t="s">
        <v>67</v>
      </c>
      <c r="P88" s="5" t="s">
        <v>537</v>
      </c>
      <c r="Q88" s="5" t="s">
        <v>538</v>
      </c>
      <c r="R88" s="5">
        <v>5</v>
      </c>
      <c r="S88" s="7">
        <v>45388</v>
      </c>
      <c r="T88" s="6"/>
    </row>
    <row r="89" spans="1:20" ht="15.75" customHeight="1">
      <c r="A89" s="5" t="s">
        <v>227</v>
      </c>
      <c r="B89" s="5" t="s">
        <v>228</v>
      </c>
      <c r="C89" s="5" t="s">
        <v>439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7">
        <v>45367</v>
      </c>
      <c r="O89" s="5" t="s">
        <v>67</v>
      </c>
      <c r="P89" s="5" t="s">
        <v>59</v>
      </c>
      <c r="Q89" s="5" t="s">
        <v>535</v>
      </c>
      <c r="R89" s="5">
        <v>6</v>
      </c>
      <c r="S89" s="7">
        <v>45409</v>
      </c>
      <c r="T89" s="6"/>
    </row>
    <row r="90" spans="1:20" ht="15.75" customHeight="1">
      <c r="A90" s="5" t="s">
        <v>24</v>
      </c>
      <c r="B90" s="5" t="s">
        <v>149</v>
      </c>
      <c r="C90" s="5" t="s">
        <v>267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7">
        <v>45309</v>
      </c>
      <c r="O90" s="5" t="s">
        <v>87</v>
      </c>
      <c r="P90" s="5" t="s">
        <v>88</v>
      </c>
      <c r="Q90" s="5" t="s">
        <v>286</v>
      </c>
      <c r="R90" s="5">
        <v>6</v>
      </c>
      <c r="S90" s="7">
        <v>45328</v>
      </c>
      <c r="T90" s="6"/>
    </row>
    <row r="91" spans="1:20" ht="15.75" customHeight="1">
      <c r="A91" s="5" t="s">
        <v>172</v>
      </c>
      <c r="B91" s="5" t="s">
        <v>173</v>
      </c>
      <c r="C91" s="5" t="s">
        <v>233</v>
      </c>
      <c r="D91" s="5" t="s">
        <v>71</v>
      </c>
      <c r="E91" s="7">
        <v>45549</v>
      </c>
      <c r="F91" s="5" t="s">
        <v>175</v>
      </c>
      <c r="G91" s="7">
        <v>45591</v>
      </c>
      <c r="H91" s="6"/>
      <c r="I91" s="6"/>
      <c r="J91" s="6"/>
      <c r="K91" s="6"/>
      <c r="L91" s="6"/>
      <c r="M91" s="6"/>
      <c r="N91" s="7">
        <v>45549</v>
      </c>
      <c r="O91" s="5" t="s">
        <v>67</v>
      </c>
      <c r="P91" s="5" t="s">
        <v>59</v>
      </c>
      <c r="Q91" s="5" t="s">
        <v>539</v>
      </c>
      <c r="R91" s="5">
        <v>12</v>
      </c>
      <c r="S91" s="7">
        <v>45626</v>
      </c>
      <c r="T91" s="6"/>
    </row>
    <row r="92" spans="1:20" ht="15.75" customHeight="1">
      <c r="A92" s="5" t="s">
        <v>71</v>
      </c>
      <c r="B92" s="5" t="s">
        <v>177</v>
      </c>
      <c r="C92" s="5" t="s">
        <v>368</v>
      </c>
      <c r="D92" s="5"/>
      <c r="E92" s="7"/>
      <c r="F92" s="5"/>
      <c r="G92" s="7"/>
      <c r="H92" s="6"/>
      <c r="I92" s="6"/>
      <c r="J92" s="6"/>
      <c r="K92" s="6"/>
      <c r="L92" s="6"/>
      <c r="M92" s="6"/>
      <c r="N92" s="7">
        <v>45480</v>
      </c>
      <c r="O92" s="5" t="s">
        <v>27</v>
      </c>
      <c r="P92" s="5" t="s">
        <v>28</v>
      </c>
      <c r="Q92" s="5" t="s">
        <v>540</v>
      </c>
      <c r="R92" s="5">
        <v>6</v>
      </c>
      <c r="S92" s="7">
        <v>45522</v>
      </c>
      <c r="T92" s="6"/>
    </row>
    <row r="93" spans="1:20" ht="15.75" customHeight="1">
      <c r="A93" s="5" t="s">
        <v>169</v>
      </c>
      <c r="B93" s="5" t="s">
        <v>170</v>
      </c>
      <c r="C93" s="5" t="s">
        <v>174</v>
      </c>
      <c r="D93" s="5" t="s">
        <v>71</v>
      </c>
      <c r="E93" s="7">
        <v>45424</v>
      </c>
      <c r="F93" s="5" t="s">
        <v>175</v>
      </c>
      <c r="G93" s="7">
        <v>45466</v>
      </c>
      <c r="H93" s="5" t="s">
        <v>291</v>
      </c>
      <c r="I93" s="7">
        <v>45529</v>
      </c>
      <c r="J93" s="6"/>
      <c r="K93" s="6"/>
      <c r="L93" s="6"/>
      <c r="M93" s="6"/>
      <c r="N93" s="7">
        <v>45424</v>
      </c>
      <c r="O93" s="5" t="s">
        <v>27</v>
      </c>
      <c r="P93" s="5" t="s">
        <v>28</v>
      </c>
      <c r="Q93" s="5" t="s">
        <v>493</v>
      </c>
      <c r="R93" s="5">
        <v>18</v>
      </c>
      <c r="S93" s="7">
        <v>45550</v>
      </c>
      <c r="T93" s="6"/>
    </row>
    <row r="94" spans="1:20" ht="15.75" customHeight="1">
      <c r="A94" s="5" t="s">
        <v>169</v>
      </c>
      <c r="B94" s="5" t="s">
        <v>170</v>
      </c>
      <c r="C94" s="5" t="s">
        <v>147</v>
      </c>
      <c r="D94" s="5" t="s">
        <v>71</v>
      </c>
      <c r="E94" s="7">
        <v>45480</v>
      </c>
      <c r="F94" s="5" t="s">
        <v>175</v>
      </c>
      <c r="G94" s="7">
        <v>45529</v>
      </c>
      <c r="H94" s="5" t="s">
        <v>291</v>
      </c>
      <c r="I94" s="7">
        <v>45571</v>
      </c>
      <c r="J94" s="6"/>
      <c r="K94" s="6"/>
      <c r="L94" s="6"/>
      <c r="M94" s="6"/>
      <c r="N94" s="7">
        <v>45480</v>
      </c>
      <c r="O94" s="5" t="s">
        <v>27</v>
      </c>
      <c r="P94" s="5" t="s">
        <v>28</v>
      </c>
      <c r="Q94" s="5" t="s">
        <v>541</v>
      </c>
      <c r="R94" s="5">
        <v>18</v>
      </c>
      <c r="S94" s="7">
        <v>45599</v>
      </c>
      <c r="T94" s="6"/>
    </row>
    <row r="95" spans="1:20" ht="15.75" customHeight="1">
      <c r="A95" s="5" t="s">
        <v>49</v>
      </c>
      <c r="B95" s="5" t="s">
        <v>50</v>
      </c>
      <c r="C95" s="5" t="s">
        <v>136</v>
      </c>
      <c r="D95" s="5" t="s">
        <v>52</v>
      </c>
      <c r="E95" s="7">
        <v>45598</v>
      </c>
      <c r="F95" s="5" t="s">
        <v>53</v>
      </c>
      <c r="G95" s="7">
        <v>45633</v>
      </c>
      <c r="H95" s="5" t="s">
        <v>54</v>
      </c>
      <c r="I95" s="7">
        <v>45668</v>
      </c>
      <c r="J95" s="5" t="s">
        <v>55</v>
      </c>
      <c r="K95" s="7">
        <v>45703</v>
      </c>
      <c r="L95" s="5" t="s">
        <v>56</v>
      </c>
      <c r="M95" s="7">
        <v>45738</v>
      </c>
      <c r="N95" s="7">
        <v>45598</v>
      </c>
      <c r="O95" s="5" t="s">
        <v>67</v>
      </c>
      <c r="P95" s="5" t="s">
        <v>59</v>
      </c>
      <c r="Q95" s="5" t="s">
        <v>141</v>
      </c>
      <c r="R95" s="5">
        <v>26</v>
      </c>
      <c r="S95" s="7">
        <v>45773</v>
      </c>
      <c r="T95" s="6"/>
    </row>
    <row r="96" spans="1:20" ht="15.75" customHeight="1">
      <c r="A96" s="5" t="s">
        <v>83</v>
      </c>
      <c r="B96" s="5" t="s">
        <v>84</v>
      </c>
      <c r="C96" s="5" t="s">
        <v>142</v>
      </c>
      <c r="D96" s="5" t="s">
        <v>52</v>
      </c>
      <c r="E96" s="7">
        <v>45598</v>
      </c>
      <c r="F96" s="5" t="s">
        <v>71</v>
      </c>
      <c r="G96" s="7">
        <v>45647</v>
      </c>
      <c r="H96" s="5" t="s">
        <v>24</v>
      </c>
      <c r="I96" s="7">
        <v>45689</v>
      </c>
      <c r="J96" s="6"/>
      <c r="K96" s="6"/>
      <c r="L96" s="6"/>
      <c r="M96" s="6"/>
      <c r="N96" s="7">
        <v>45598</v>
      </c>
      <c r="O96" s="5" t="s">
        <v>67</v>
      </c>
      <c r="P96" s="5" t="s">
        <v>59</v>
      </c>
      <c r="Q96" s="5" t="s">
        <v>143</v>
      </c>
      <c r="R96" s="5">
        <v>17</v>
      </c>
      <c r="S96" s="7">
        <v>45710</v>
      </c>
      <c r="T96" s="6"/>
    </row>
    <row r="97" spans="1:20" ht="15.75" customHeight="1">
      <c r="A97" s="5" t="s">
        <v>71</v>
      </c>
      <c r="B97" s="5" t="s">
        <v>177</v>
      </c>
      <c r="C97" s="5" t="s">
        <v>401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7">
        <v>45491</v>
      </c>
      <c r="O97" s="5" t="s">
        <v>87</v>
      </c>
      <c r="P97" s="5" t="s">
        <v>88</v>
      </c>
      <c r="Q97" s="5" t="s">
        <v>535</v>
      </c>
      <c r="R97" s="5">
        <v>6</v>
      </c>
      <c r="S97" s="7">
        <v>45510</v>
      </c>
      <c r="T97" s="6"/>
    </row>
    <row r="98" spans="1:20" ht="15.75" customHeight="1">
      <c r="A98" s="5" t="s">
        <v>122</v>
      </c>
      <c r="B98" s="5" t="s">
        <v>123</v>
      </c>
      <c r="C98" s="5" t="s">
        <v>225</v>
      </c>
      <c r="D98" s="5" t="s">
        <v>71</v>
      </c>
      <c r="E98" s="7">
        <v>45515</v>
      </c>
      <c r="F98" s="5" t="s">
        <v>120</v>
      </c>
      <c r="G98" s="7">
        <v>45557</v>
      </c>
      <c r="H98" s="6"/>
      <c r="I98" s="6"/>
      <c r="J98" s="6"/>
      <c r="K98" s="6"/>
      <c r="L98" s="6"/>
      <c r="M98" s="6"/>
      <c r="N98" s="7">
        <v>45515</v>
      </c>
      <c r="O98" s="5" t="s">
        <v>27</v>
      </c>
      <c r="P98" s="5" t="s">
        <v>28</v>
      </c>
      <c r="Q98" s="5" t="s">
        <v>542</v>
      </c>
      <c r="R98" s="5">
        <v>12</v>
      </c>
      <c r="S98" s="7">
        <v>45592</v>
      </c>
      <c r="T98" s="6"/>
    </row>
    <row r="99" spans="1:20" ht="15.75" customHeight="1">
      <c r="A99" s="5" t="s">
        <v>122</v>
      </c>
      <c r="B99" s="5" t="s">
        <v>123</v>
      </c>
      <c r="C99" s="5" t="s">
        <v>208</v>
      </c>
      <c r="D99" s="5" t="s">
        <v>71</v>
      </c>
      <c r="E99" s="7">
        <v>45315</v>
      </c>
      <c r="F99" s="5" t="s">
        <v>120</v>
      </c>
      <c r="G99" s="7">
        <v>45336</v>
      </c>
      <c r="H99" s="6"/>
      <c r="I99" s="6"/>
      <c r="J99" s="6"/>
      <c r="K99" s="6"/>
      <c r="L99" s="6"/>
      <c r="M99" s="6"/>
      <c r="N99" s="7">
        <v>45315</v>
      </c>
      <c r="O99" s="5" t="s">
        <v>312</v>
      </c>
      <c r="P99" s="5" t="s">
        <v>88</v>
      </c>
      <c r="Q99" s="5" t="s">
        <v>543</v>
      </c>
      <c r="R99" s="5">
        <v>12</v>
      </c>
      <c r="S99" s="7">
        <v>45355</v>
      </c>
      <c r="T99" s="6"/>
    </row>
    <row r="100" spans="1:20" ht="15.75" customHeight="1">
      <c r="A100" s="5" t="s">
        <v>122</v>
      </c>
      <c r="B100" s="5" t="s">
        <v>123</v>
      </c>
      <c r="C100" s="5" t="s">
        <v>399</v>
      </c>
      <c r="D100" s="5" t="s">
        <v>71</v>
      </c>
      <c r="E100" s="7">
        <v>45346</v>
      </c>
      <c r="F100" s="5" t="s">
        <v>120</v>
      </c>
      <c r="G100" s="7">
        <v>45395</v>
      </c>
      <c r="H100" s="6"/>
      <c r="I100" s="6"/>
      <c r="J100" s="6"/>
      <c r="K100" s="6"/>
      <c r="L100" s="6"/>
      <c r="M100" s="6"/>
      <c r="N100" s="7">
        <v>45346</v>
      </c>
      <c r="O100" s="5" t="s">
        <v>67</v>
      </c>
      <c r="P100" s="5" t="s">
        <v>59</v>
      </c>
      <c r="Q100" s="5" t="s">
        <v>543</v>
      </c>
      <c r="R100" s="5">
        <v>12</v>
      </c>
      <c r="S100" s="7">
        <v>45423</v>
      </c>
      <c r="T100" s="6"/>
    </row>
    <row r="101" spans="1:20" ht="15.75" customHeight="1">
      <c r="A101" s="5" t="s">
        <v>122</v>
      </c>
      <c r="B101" s="5" t="s">
        <v>123</v>
      </c>
      <c r="C101" s="5" t="s">
        <v>147</v>
      </c>
      <c r="D101" s="5" t="s">
        <v>71</v>
      </c>
      <c r="E101" s="7">
        <v>45458</v>
      </c>
      <c r="F101" s="5" t="s">
        <v>120</v>
      </c>
      <c r="G101" s="7">
        <v>45500</v>
      </c>
      <c r="H101" s="6"/>
      <c r="I101" s="6"/>
      <c r="J101" s="6"/>
      <c r="K101" s="6"/>
      <c r="L101" s="6"/>
      <c r="M101" s="6"/>
      <c r="N101" s="7">
        <v>45458</v>
      </c>
      <c r="O101" s="5" t="s">
        <v>67</v>
      </c>
      <c r="P101" s="5" t="s">
        <v>59</v>
      </c>
      <c r="Q101" s="5" t="s">
        <v>543</v>
      </c>
      <c r="R101" s="5">
        <v>12</v>
      </c>
      <c r="S101" s="7">
        <v>45535</v>
      </c>
      <c r="T101" s="6"/>
    </row>
    <row r="102" spans="1:20" ht="15.75" customHeight="1">
      <c r="A102" s="5" t="s">
        <v>152</v>
      </c>
      <c r="B102" s="5" t="s">
        <v>153</v>
      </c>
      <c r="C102" s="5" t="s">
        <v>164</v>
      </c>
      <c r="D102" s="5" t="s">
        <v>62</v>
      </c>
      <c r="E102" s="7">
        <v>45297</v>
      </c>
      <c r="F102" s="5" t="s">
        <v>63</v>
      </c>
      <c r="G102" s="7">
        <v>45332</v>
      </c>
      <c r="H102" s="5" t="s">
        <v>64</v>
      </c>
      <c r="I102" s="7">
        <v>45374</v>
      </c>
      <c r="J102" s="6"/>
      <c r="K102" s="6"/>
      <c r="L102" s="6"/>
      <c r="M102" s="6"/>
      <c r="N102" s="7">
        <v>45297</v>
      </c>
      <c r="O102" s="5" t="s">
        <v>67</v>
      </c>
      <c r="P102" s="5" t="s">
        <v>59</v>
      </c>
      <c r="Q102" s="5" t="s">
        <v>544</v>
      </c>
      <c r="R102" s="5">
        <v>17</v>
      </c>
      <c r="S102" s="7">
        <v>45409</v>
      </c>
      <c r="T102" s="6"/>
    </row>
    <row r="103" spans="1:20" ht="15.75" customHeight="1">
      <c r="A103" s="5" t="s">
        <v>152</v>
      </c>
      <c r="B103" s="5" t="s">
        <v>153</v>
      </c>
      <c r="C103" s="5" t="s">
        <v>269</v>
      </c>
      <c r="D103" s="5" t="s">
        <v>62</v>
      </c>
      <c r="E103" s="7">
        <v>45314</v>
      </c>
      <c r="F103" s="5" t="s">
        <v>63</v>
      </c>
      <c r="G103" s="7">
        <v>45335</v>
      </c>
      <c r="H103" s="5" t="s">
        <v>64</v>
      </c>
      <c r="I103" s="7">
        <v>45363</v>
      </c>
      <c r="J103" s="6"/>
      <c r="K103" s="6"/>
      <c r="L103" s="6"/>
      <c r="M103" s="6"/>
      <c r="N103" s="7">
        <v>45314</v>
      </c>
      <c r="O103" s="5" t="s">
        <v>87</v>
      </c>
      <c r="P103" s="5" t="s">
        <v>88</v>
      </c>
      <c r="Q103" s="5" t="s">
        <v>545</v>
      </c>
      <c r="R103" s="5">
        <v>17</v>
      </c>
      <c r="S103" s="7">
        <v>45370</v>
      </c>
      <c r="T103" s="6"/>
    </row>
    <row r="104" spans="1:20" ht="15.75" customHeight="1">
      <c r="A104" s="5" t="s">
        <v>117</v>
      </c>
      <c r="B104" s="5" t="s">
        <v>118</v>
      </c>
      <c r="C104" s="5" t="s">
        <v>208</v>
      </c>
      <c r="D104" s="5" t="s">
        <v>71</v>
      </c>
      <c r="E104" s="7">
        <v>45315</v>
      </c>
      <c r="F104" s="5" t="s">
        <v>120</v>
      </c>
      <c r="G104" s="7">
        <v>45336</v>
      </c>
      <c r="H104" s="5" t="s">
        <v>121</v>
      </c>
      <c r="I104" s="7">
        <v>45357</v>
      </c>
      <c r="J104" s="6"/>
      <c r="K104" s="6"/>
      <c r="L104" s="6"/>
      <c r="M104" s="6"/>
      <c r="N104" s="7">
        <v>45315</v>
      </c>
      <c r="O104" s="5" t="s">
        <v>312</v>
      </c>
      <c r="P104" s="5" t="s">
        <v>88</v>
      </c>
      <c r="Q104" s="5" t="s">
        <v>546</v>
      </c>
      <c r="R104" s="5">
        <v>18</v>
      </c>
      <c r="S104" s="7">
        <v>45376</v>
      </c>
      <c r="T104" s="6"/>
    </row>
    <row r="105" spans="1:20" ht="15.75" customHeight="1">
      <c r="A105" s="5" t="s">
        <v>289</v>
      </c>
      <c r="B105" s="5" t="s">
        <v>290</v>
      </c>
      <c r="C105" s="5" t="s">
        <v>92</v>
      </c>
      <c r="D105" s="5" t="s">
        <v>71</v>
      </c>
      <c r="E105" s="7">
        <v>45346</v>
      </c>
      <c r="F105" s="5" t="s">
        <v>291</v>
      </c>
      <c r="G105" s="7">
        <v>45395</v>
      </c>
      <c r="H105" s="6"/>
      <c r="I105" s="6"/>
      <c r="J105" s="6"/>
      <c r="K105" s="6"/>
      <c r="L105" s="6"/>
      <c r="M105" s="6"/>
      <c r="N105" s="7">
        <v>45346</v>
      </c>
      <c r="O105" s="5" t="s">
        <v>67</v>
      </c>
      <c r="P105" s="5" t="s">
        <v>59</v>
      </c>
      <c r="Q105" s="5" t="s">
        <v>547</v>
      </c>
      <c r="R105" s="5">
        <v>12</v>
      </c>
      <c r="S105" s="7">
        <v>45430</v>
      </c>
      <c r="T105" s="6"/>
    </row>
    <row r="106" spans="1:20" ht="15.75" customHeight="1">
      <c r="A106" s="5" t="s">
        <v>172</v>
      </c>
      <c r="B106" s="5" t="s">
        <v>173</v>
      </c>
      <c r="C106" s="5" t="s">
        <v>313</v>
      </c>
      <c r="D106" s="5" t="s">
        <v>71</v>
      </c>
      <c r="E106" s="7">
        <v>45424</v>
      </c>
      <c r="F106" s="5" t="s">
        <v>175</v>
      </c>
      <c r="G106" s="7">
        <v>45466</v>
      </c>
      <c r="H106" s="6"/>
      <c r="I106" s="6"/>
      <c r="J106" s="6"/>
      <c r="K106" s="6"/>
      <c r="L106" s="6"/>
      <c r="M106" s="6"/>
      <c r="N106" s="7">
        <v>45424</v>
      </c>
      <c r="O106" s="5" t="s">
        <v>27</v>
      </c>
      <c r="P106" s="5" t="s">
        <v>28</v>
      </c>
      <c r="Q106" s="5" t="s">
        <v>539</v>
      </c>
      <c r="R106" s="5">
        <v>12</v>
      </c>
      <c r="S106" s="7">
        <v>45501</v>
      </c>
      <c r="T106" s="6"/>
    </row>
    <row r="107" spans="1:20" ht="15.75" customHeight="1">
      <c r="A107" s="5" t="s">
        <v>23</v>
      </c>
      <c r="B107" s="5" t="s">
        <v>184</v>
      </c>
      <c r="C107" s="5" t="s">
        <v>202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>
        <v>45301</v>
      </c>
      <c r="O107" s="5" t="s">
        <v>312</v>
      </c>
      <c r="P107" s="5" t="s">
        <v>88</v>
      </c>
      <c r="Q107" s="5" t="s">
        <v>402</v>
      </c>
      <c r="R107" s="5">
        <v>6</v>
      </c>
      <c r="S107" s="7">
        <v>45320</v>
      </c>
      <c r="T107" s="6"/>
    </row>
    <row r="108" spans="1:20" ht="15.75" customHeight="1">
      <c r="A108" s="5" t="s">
        <v>25</v>
      </c>
      <c r="B108" s="5" t="s">
        <v>236</v>
      </c>
      <c r="C108" s="5" t="s">
        <v>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>
        <v>45340</v>
      </c>
      <c r="O108" s="5" t="s">
        <v>27</v>
      </c>
      <c r="P108" s="5" t="s">
        <v>59</v>
      </c>
      <c r="Q108" s="5" t="s">
        <v>402</v>
      </c>
      <c r="R108" s="5">
        <v>6</v>
      </c>
      <c r="S108" s="7">
        <v>45375</v>
      </c>
      <c r="T108" s="6"/>
    </row>
    <row r="109" spans="1:20" ht="15.75" customHeight="1">
      <c r="A109" s="5" t="s">
        <v>25</v>
      </c>
      <c r="B109" s="5" t="s">
        <v>236</v>
      </c>
      <c r="C109" s="5" t="s">
        <v>331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>
        <v>45480</v>
      </c>
      <c r="O109" s="5" t="s">
        <v>27</v>
      </c>
      <c r="P109" s="5" t="s">
        <v>28</v>
      </c>
      <c r="Q109" s="5" t="s">
        <v>402</v>
      </c>
      <c r="R109" s="5">
        <v>6</v>
      </c>
      <c r="S109" s="7">
        <v>45515</v>
      </c>
      <c r="T109" s="6"/>
    </row>
    <row r="110" spans="1:20" ht="15.75" customHeight="1">
      <c r="A110" s="5" t="s">
        <v>23</v>
      </c>
      <c r="B110" s="5" t="s">
        <v>184</v>
      </c>
      <c r="C110" s="5" t="s">
        <v>154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>
        <v>45318</v>
      </c>
      <c r="O110" s="5" t="s">
        <v>67</v>
      </c>
      <c r="P110" s="5" t="s">
        <v>59</v>
      </c>
      <c r="Q110" s="5" t="s">
        <v>471</v>
      </c>
      <c r="R110" s="5">
        <v>6</v>
      </c>
      <c r="S110" s="7">
        <v>45353</v>
      </c>
      <c r="T110" s="6"/>
    </row>
    <row r="111" spans="1:20" ht="15.75" customHeight="1">
      <c r="A111" s="5" t="s">
        <v>25</v>
      </c>
      <c r="B111" s="5" t="s">
        <v>236</v>
      </c>
      <c r="C111" s="5" t="s">
        <v>260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>
        <v>45524</v>
      </c>
      <c r="O111" s="5" t="s">
        <v>87</v>
      </c>
      <c r="P111" s="5" t="s">
        <v>88</v>
      </c>
      <c r="Q111" s="5" t="s">
        <v>402</v>
      </c>
      <c r="R111" s="5">
        <v>6</v>
      </c>
      <c r="S111" s="7">
        <v>45540</v>
      </c>
      <c r="T111" s="6"/>
    </row>
    <row r="112" spans="1:20" ht="15.75" customHeight="1">
      <c r="A112" s="5" t="s">
        <v>25</v>
      </c>
      <c r="B112" s="5" t="s">
        <v>236</v>
      </c>
      <c r="C112" s="5" t="s">
        <v>51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>
        <v>45550</v>
      </c>
      <c r="O112" s="5" t="s">
        <v>27</v>
      </c>
      <c r="P112" s="5" t="s">
        <v>28</v>
      </c>
      <c r="Q112" s="5" t="s">
        <v>402</v>
      </c>
      <c r="R112" s="5">
        <v>6</v>
      </c>
      <c r="S112" s="7">
        <v>45585</v>
      </c>
      <c r="T112" s="6"/>
    </row>
    <row r="113" spans="1:20" ht="15.75" customHeight="1">
      <c r="A113" s="5" t="s">
        <v>23</v>
      </c>
      <c r="B113" s="5" t="s">
        <v>184</v>
      </c>
      <c r="C113" s="5" t="s">
        <v>256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>
        <v>45330</v>
      </c>
      <c r="O113" s="5" t="s">
        <v>87</v>
      </c>
      <c r="P113" s="5" t="s">
        <v>88</v>
      </c>
      <c r="Q113" s="5" t="s">
        <v>471</v>
      </c>
      <c r="R113" s="5">
        <v>6</v>
      </c>
      <c r="S113" s="7">
        <v>45349</v>
      </c>
      <c r="T113" s="6"/>
    </row>
    <row r="114" spans="1:20" ht="15.75" customHeight="1">
      <c r="A114" s="5" t="s">
        <v>320</v>
      </c>
      <c r="B114" s="5" t="s">
        <v>321</v>
      </c>
      <c r="C114" s="5" t="s">
        <v>314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>
        <v>45319</v>
      </c>
      <c r="O114" s="5" t="s">
        <v>27</v>
      </c>
      <c r="P114" s="5" t="s">
        <v>548</v>
      </c>
      <c r="Q114" s="5" t="s">
        <v>286</v>
      </c>
      <c r="R114" s="5">
        <v>5</v>
      </c>
      <c r="S114" s="7">
        <v>45347</v>
      </c>
      <c r="T114" s="6"/>
    </row>
    <row r="115" spans="1:20" ht="15.75" customHeight="1">
      <c r="A115" s="5" t="s">
        <v>125</v>
      </c>
      <c r="B115" s="5" t="s">
        <v>294</v>
      </c>
      <c r="C115" s="5" t="s">
        <v>248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>
        <v>45648</v>
      </c>
      <c r="O115" s="5" t="s">
        <v>27</v>
      </c>
      <c r="P115" s="5" t="s">
        <v>28</v>
      </c>
      <c r="Q115" s="5" t="s">
        <v>295</v>
      </c>
      <c r="R115" s="5">
        <v>6</v>
      </c>
      <c r="S115" s="7">
        <v>45683</v>
      </c>
      <c r="T115" s="6"/>
    </row>
    <row r="116" spans="1:20" ht="15.75" customHeight="1">
      <c r="A116" s="5" t="s">
        <v>246</v>
      </c>
      <c r="B116" s="5" t="s">
        <v>247</v>
      </c>
      <c r="C116" s="5" t="s">
        <v>248</v>
      </c>
      <c r="D116" s="5" t="s">
        <v>23</v>
      </c>
      <c r="E116" s="7">
        <v>45627</v>
      </c>
      <c r="F116" s="5" t="s">
        <v>249</v>
      </c>
      <c r="G116" s="7">
        <v>45676</v>
      </c>
      <c r="H116" s="6"/>
      <c r="I116" s="6"/>
      <c r="J116" s="6"/>
      <c r="K116" s="6"/>
      <c r="L116" s="6"/>
      <c r="M116" s="6"/>
      <c r="N116" s="7">
        <v>45627</v>
      </c>
      <c r="O116" s="5" t="s">
        <v>27</v>
      </c>
      <c r="P116" s="5" t="s">
        <v>28</v>
      </c>
      <c r="Q116" s="5" t="s">
        <v>549</v>
      </c>
      <c r="R116" s="5">
        <v>12</v>
      </c>
      <c r="S116" s="7">
        <v>45704</v>
      </c>
      <c r="T116" s="6"/>
    </row>
    <row r="117" spans="1:20" ht="15.75" customHeight="1">
      <c r="A117" s="5" t="s">
        <v>23</v>
      </c>
      <c r="B117" s="5" t="s">
        <v>184</v>
      </c>
      <c r="C117" s="5" t="s">
        <v>167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>
        <v>45353</v>
      </c>
      <c r="O117" s="5" t="s">
        <v>67</v>
      </c>
      <c r="P117" s="5" t="s">
        <v>59</v>
      </c>
      <c r="Q117" s="5" t="s">
        <v>550</v>
      </c>
      <c r="R117" s="5">
        <v>6</v>
      </c>
      <c r="S117" s="7">
        <v>45388</v>
      </c>
      <c r="T117" s="6"/>
    </row>
    <row r="118" spans="1:20" ht="15.75" customHeight="1">
      <c r="A118" s="5" t="s">
        <v>249</v>
      </c>
      <c r="B118" s="5" t="s">
        <v>363</v>
      </c>
      <c r="C118" s="5" t="s">
        <v>136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>
        <v>45676</v>
      </c>
      <c r="O118" s="5" t="s">
        <v>27</v>
      </c>
      <c r="P118" s="5" t="s">
        <v>28</v>
      </c>
      <c r="Q118" s="5" t="s">
        <v>275</v>
      </c>
      <c r="R118" s="5">
        <v>6</v>
      </c>
      <c r="S118" s="7">
        <v>45711</v>
      </c>
      <c r="T118" s="6"/>
    </row>
    <row r="119" spans="1:20" ht="15.75" customHeight="1">
      <c r="A119" s="5" t="s">
        <v>24</v>
      </c>
      <c r="B119" s="5" t="s">
        <v>149</v>
      </c>
      <c r="C119" s="5" t="s">
        <v>314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>
        <v>45339</v>
      </c>
      <c r="O119" s="5" t="s">
        <v>67</v>
      </c>
      <c r="P119" s="5" t="s">
        <v>59</v>
      </c>
      <c r="Q119" s="5" t="s">
        <v>316</v>
      </c>
      <c r="R119" s="5">
        <v>6</v>
      </c>
      <c r="S119" s="7">
        <v>45374</v>
      </c>
      <c r="T119" s="6"/>
    </row>
    <row r="120" spans="1:20" ht="15.75" customHeight="1">
      <c r="A120" s="5" t="s">
        <v>381</v>
      </c>
      <c r="B120" s="5" t="s">
        <v>382</v>
      </c>
      <c r="C120" s="5" t="s">
        <v>147</v>
      </c>
      <c r="D120" s="5" t="s">
        <v>125</v>
      </c>
      <c r="E120" s="7">
        <v>45687</v>
      </c>
      <c r="F120" s="5" t="s">
        <v>73</v>
      </c>
      <c r="G120" s="7">
        <v>45708</v>
      </c>
      <c r="H120" s="5" t="s">
        <v>383</v>
      </c>
      <c r="I120" s="7">
        <v>45729</v>
      </c>
      <c r="J120" s="6"/>
      <c r="K120" s="6"/>
      <c r="L120" s="6"/>
      <c r="M120" s="6"/>
      <c r="N120" s="7">
        <v>45718</v>
      </c>
      <c r="O120" s="5" t="s">
        <v>27</v>
      </c>
      <c r="P120" s="5" t="s">
        <v>28</v>
      </c>
      <c r="Q120" s="6"/>
      <c r="R120" s="5">
        <v>17</v>
      </c>
      <c r="S120" s="7">
        <v>45830</v>
      </c>
      <c r="T120" s="6"/>
    </row>
    <row r="121" spans="1:20" ht="15.75" customHeight="1">
      <c r="A121" s="5" t="s">
        <v>125</v>
      </c>
      <c r="B121" s="5" t="s">
        <v>294</v>
      </c>
      <c r="C121" s="5" t="s">
        <v>139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7">
        <v>45718</v>
      </c>
      <c r="O121" s="5" t="s">
        <v>27</v>
      </c>
      <c r="P121" s="5" t="s">
        <v>28</v>
      </c>
      <c r="Q121" s="5" t="s">
        <v>402</v>
      </c>
      <c r="R121" s="5">
        <v>6</v>
      </c>
      <c r="S121" s="7">
        <v>45753</v>
      </c>
      <c r="T121" s="6"/>
    </row>
    <row r="122" spans="1:20" ht="15.75" customHeight="1">
      <c r="A122" s="5" t="s">
        <v>24</v>
      </c>
      <c r="B122" s="5" t="s">
        <v>149</v>
      </c>
      <c r="C122" s="5" t="s">
        <v>368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>
        <v>45351</v>
      </c>
      <c r="O122" s="5" t="s">
        <v>87</v>
      </c>
      <c r="P122" s="5" t="s">
        <v>88</v>
      </c>
      <c r="Q122" s="5" t="s">
        <v>316</v>
      </c>
      <c r="R122" s="5">
        <v>6</v>
      </c>
      <c r="S122" s="7">
        <v>45370</v>
      </c>
      <c r="T122" s="6"/>
    </row>
    <row r="123" spans="1:20" ht="15.75" customHeight="1">
      <c r="A123" s="5" t="s">
        <v>246</v>
      </c>
      <c r="B123" s="5" t="s">
        <v>247</v>
      </c>
      <c r="C123" s="5" t="s">
        <v>51</v>
      </c>
      <c r="D123" s="5" t="s">
        <v>23</v>
      </c>
      <c r="E123" s="7">
        <v>45575</v>
      </c>
      <c r="F123" s="5" t="s">
        <v>249</v>
      </c>
      <c r="G123" s="7">
        <v>45603</v>
      </c>
      <c r="H123" s="6"/>
      <c r="I123" s="6"/>
      <c r="J123" s="6"/>
      <c r="K123" s="6"/>
      <c r="L123" s="6"/>
      <c r="M123" s="6"/>
      <c r="N123" s="7">
        <v>45575</v>
      </c>
      <c r="O123" s="5" t="s">
        <v>87</v>
      </c>
      <c r="P123" s="5" t="s">
        <v>88</v>
      </c>
      <c r="Q123" s="5" t="s">
        <v>551</v>
      </c>
      <c r="R123" s="5">
        <v>12</v>
      </c>
      <c r="S123" s="7">
        <v>45615</v>
      </c>
      <c r="T123" s="6"/>
    </row>
    <row r="124" spans="1:20" ht="15.75" customHeight="1">
      <c r="A124" s="5" t="s">
        <v>23</v>
      </c>
      <c r="B124" s="5" t="s">
        <v>184</v>
      </c>
      <c r="C124" s="5" t="s">
        <v>157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>
        <v>45382</v>
      </c>
      <c r="O124" s="5" t="s">
        <v>27</v>
      </c>
      <c r="P124" s="5" t="s">
        <v>28</v>
      </c>
      <c r="Q124" s="5" t="s">
        <v>471</v>
      </c>
      <c r="R124" s="5">
        <v>6</v>
      </c>
      <c r="S124" s="7">
        <v>45417</v>
      </c>
      <c r="T124" s="6"/>
    </row>
    <row r="125" spans="1:20" ht="15.75" customHeight="1">
      <c r="A125" s="5" t="s">
        <v>231</v>
      </c>
      <c r="B125" s="5" t="s">
        <v>232</v>
      </c>
      <c r="C125" s="5" t="s">
        <v>233</v>
      </c>
      <c r="D125" s="5" t="s">
        <v>25</v>
      </c>
      <c r="E125" s="7">
        <v>45624</v>
      </c>
      <c r="F125" s="5" t="s">
        <v>26</v>
      </c>
      <c r="G125" s="7">
        <v>45645</v>
      </c>
      <c r="H125" s="5" t="s">
        <v>234</v>
      </c>
      <c r="I125" s="7">
        <v>45673</v>
      </c>
      <c r="J125" s="6"/>
      <c r="K125" s="6"/>
      <c r="L125" s="6"/>
      <c r="M125" s="6"/>
      <c r="N125" s="7">
        <v>45624</v>
      </c>
      <c r="O125" s="5" t="s">
        <v>87</v>
      </c>
      <c r="P125" s="5" t="s">
        <v>88</v>
      </c>
      <c r="Q125" s="5" t="s">
        <v>235</v>
      </c>
      <c r="R125" s="5">
        <v>17</v>
      </c>
      <c r="S125" s="7">
        <v>45680</v>
      </c>
      <c r="T125" s="6"/>
    </row>
    <row r="126" spans="1:20" ht="15.75" customHeight="1">
      <c r="A126" s="5" t="s">
        <v>246</v>
      </c>
      <c r="B126" s="5" t="s">
        <v>247</v>
      </c>
      <c r="C126" s="5" t="s">
        <v>142</v>
      </c>
      <c r="D126" s="5" t="s">
        <v>23</v>
      </c>
      <c r="E126" s="7">
        <v>45301</v>
      </c>
      <c r="F126" s="5" t="s">
        <v>249</v>
      </c>
      <c r="G126" s="7">
        <v>45322</v>
      </c>
      <c r="H126" s="6"/>
      <c r="I126" s="6"/>
      <c r="J126" s="6"/>
      <c r="K126" s="6"/>
      <c r="L126" s="6"/>
      <c r="M126" s="6"/>
      <c r="N126" s="7">
        <v>45301</v>
      </c>
      <c r="O126" s="5" t="s">
        <v>312</v>
      </c>
      <c r="P126" s="5" t="s">
        <v>88</v>
      </c>
      <c r="Q126" s="5" t="s">
        <v>552</v>
      </c>
      <c r="R126" s="5">
        <v>12</v>
      </c>
      <c r="S126" s="7">
        <v>45341</v>
      </c>
      <c r="T126" s="6"/>
    </row>
    <row r="127" spans="1:20" ht="15.75" customHeight="1">
      <c r="A127" s="5" t="s">
        <v>231</v>
      </c>
      <c r="B127" s="5" t="s">
        <v>232</v>
      </c>
      <c r="C127" s="5" t="s">
        <v>313</v>
      </c>
      <c r="D127" s="5" t="s">
        <v>25</v>
      </c>
      <c r="E127" s="7">
        <v>45524</v>
      </c>
      <c r="F127" s="5" t="s">
        <v>26</v>
      </c>
      <c r="G127" s="7">
        <v>45547</v>
      </c>
      <c r="H127" s="5" t="s">
        <v>234</v>
      </c>
      <c r="I127" s="7">
        <v>45568</v>
      </c>
      <c r="J127" s="6"/>
      <c r="K127" s="6"/>
      <c r="L127" s="6"/>
      <c r="M127" s="6"/>
      <c r="N127" s="7">
        <v>45524</v>
      </c>
      <c r="O127" s="5" t="s">
        <v>87</v>
      </c>
      <c r="P127" s="5" t="s">
        <v>88</v>
      </c>
      <c r="Q127" s="5" t="s">
        <v>553</v>
      </c>
      <c r="R127" s="5">
        <v>17</v>
      </c>
      <c r="S127" s="7">
        <v>45582</v>
      </c>
      <c r="T127" s="6"/>
    </row>
    <row r="128" spans="1:20" ht="15.75" customHeight="1">
      <c r="A128" s="5" t="s">
        <v>103</v>
      </c>
      <c r="B128" s="5" t="s">
        <v>104</v>
      </c>
      <c r="C128" s="5" t="s">
        <v>331</v>
      </c>
      <c r="D128" s="5" t="s">
        <v>23</v>
      </c>
      <c r="E128" s="7">
        <v>45423</v>
      </c>
      <c r="F128" s="5" t="s">
        <v>24</v>
      </c>
      <c r="G128" s="7">
        <v>45465</v>
      </c>
      <c r="H128" s="5" t="s">
        <v>25</v>
      </c>
      <c r="I128" s="7">
        <v>45507</v>
      </c>
      <c r="J128" s="6"/>
      <c r="K128" s="6"/>
      <c r="L128" s="6"/>
      <c r="M128" s="6"/>
      <c r="N128" s="7">
        <v>45423</v>
      </c>
      <c r="O128" s="5" t="s">
        <v>67</v>
      </c>
      <c r="P128" s="5" t="s">
        <v>59</v>
      </c>
      <c r="Q128" s="5" t="s">
        <v>554</v>
      </c>
      <c r="R128" s="5">
        <v>18</v>
      </c>
      <c r="S128" s="7">
        <v>45542</v>
      </c>
      <c r="T128" s="6"/>
    </row>
    <row r="129" spans="1:20" ht="15.75" customHeight="1">
      <c r="A129" s="5" t="s">
        <v>521</v>
      </c>
      <c r="B129" s="5" t="s">
        <v>555</v>
      </c>
      <c r="C129" s="5" t="s">
        <v>119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>
        <v>45298</v>
      </c>
      <c r="O129" s="5" t="s">
        <v>27</v>
      </c>
      <c r="P129" s="5" t="s">
        <v>59</v>
      </c>
      <c r="Q129" s="5" t="s">
        <v>556</v>
      </c>
      <c r="R129" s="5">
        <v>6</v>
      </c>
      <c r="S129" s="7">
        <v>45340</v>
      </c>
      <c r="T129" s="6"/>
    </row>
    <row r="130" spans="1:20" ht="15.75" customHeight="1">
      <c r="A130" s="5" t="s">
        <v>521</v>
      </c>
      <c r="B130" s="5" t="s">
        <v>555</v>
      </c>
      <c r="C130" s="5" t="s">
        <v>133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>
        <v>45340</v>
      </c>
      <c r="O130" s="5" t="s">
        <v>27</v>
      </c>
      <c r="P130" s="5" t="s">
        <v>28</v>
      </c>
      <c r="Q130" s="5" t="s">
        <v>556</v>
      </c>
      <c r="R130" s="5">
        <v>6</v>
      </c>
      <c r="S130" s="7">
        <v>45375</v>
      </c>
      <c r="T130" s="6"/>
    </row>
    <row r="131" spans="1:20" ht="15.75" customHeight="1">
      <c r="A131" s="5" t="s">
        <v>521</v>
      </c>
      <c r="B131" s="5" t="s">
        <v>555</v>
      </c>
      <c r="C131" s="5" t="s">
        <v>81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>
        <v>45466</v>
      </c>
      <c r="O131" s="5" t="s">
        <v>27</v>
      </c>
      <c r="P131" s="5" t="s">
        <v>59</v>
      </c>
      <c r="Q131" s="5" t="s">
        <v>556</v>
      </c>
      <c r="R131" s="5">
        <v>6</v>
      </c>
      <c r="S131" s="7">
        <v>45508</v>
      </c>
      <c r="T131" s="6"/>
    </row>
    <row r="132" spans="1:20" ht="15.75" customHeight="1">
      <c r="A132" s="5" t="s">
        <v>36</v>
      </c>
      <c r="B132" s="5" t="s">
        <v>187</v>
      </c>
      <c r="C132" s="5" t="s">
        <v>92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>
        <v>45571</v>
      </c>
      <c r="O132" s="5" t="s">
        <v>27</v>
      </c>
      <c r="P132" s="5" t="s">
        <v>28</v>
      </c>
      <c r="Q132" s="5" t="s">
        <v>297</v>
      </c>
      <c r="R132" s="5">
        <v>6</v>
      </c>
      <c r="S132" s="7">
        <v>45606</v>
      </c>
      <c r="T132" s="6"/>
    </row>
    <row r="133" spans="1:20" ht="15.75" customHeight="1">
      <c r="A133" s="5" t="s">
        <v>36</v>
      </c>
      <c r="B133" s="5" t="s">
        <v>187</v>
      </c>
      <c r="C133" s="5" t="s">
        <v>399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>
        <v>45739</v>
      </c>
      <c r="O133" s="5" t="s">
        <v>27</v>
      </c>
      <c r="P133" s="5" t="s">
        <v>28</v>
      </c>
      <c r="Q133" s="5" t="s">
        <v>297</v>
      </c>
      <c r="R133" s="5">
        <v>6</v>
      </c>
      <c r="S133" s="7">
        <v>45774</v>
      </c>
      <c r="T133" s="6"/>
    </row>
    <row r="134" spans="1:20" ht="15.75" customHeight="1">
      <c r="A134" s="5" t="s">
        <v>36</v>
      </c>
      <c r="B134" s="5" t="s">
        <v>187</v>
      </c>
      <c r="C134" s="5" t="s">
        <v>188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>
        <v>45613</v>
      </c>
      <c r="O134" s="5" t="s">
        <v>27</v>
      </c>
      <c r="P134" s="5" t="s">
        <v>59</v>
      </c>
      <c r="Q134" s="5" t="s">
        <v>189</v>
      </c>
      <c r="R134" s="5">
        <v>6</v>
      </c>
      <c r="S134" s="7">
        <v>45648</v>
      </c>
      <c r="T134" s="6"/>
    </row>
    <row r="135" spans="1:20" ht="15.75" customHeight="1">
      <c r="A135" s="5" t="s">
        <v>36</v>
      </c>
      <c r="B135" s="5" t="s">
        <v>187</v>
      </c>
      <c r="C135" s="5" t="s">
        <v>296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>
        <v>45648</v>
      </c>
      <c r="O135" s="5" t="s">
        <v>27</v>
      </c>
      <c r="P135" s="5" t="s">
        <v>28</v>
      </c>
      <c r="Q135" s="5" t="s">
        <v>297</v>
      </c>
      <c r="R135" s="5">
        <v>6</v>
      </c>
      <c r="S135" s="7">
        <v>45683</v>
      </c>
      <c r="T135" s="6"/>
    </row>
    <row r="136" spans="1:20" ht="15.75" customHeight="1">
      <c r="A136" s="5" t="s">
        <v>36</v>
      </c>
      <c r="B136" s="5" t="s">
        <v>187</v>
      </c>
      <c r="C136" s="5" t="s">
        <v>174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>
        <v>45851</v>
      </c>
      <c r="O136" s="5" t="s">
        <v>27</v>
      </c>
      <c r="P136" s="5" t="s">
        <v>28</v>
      </c>
      <c r="Q136" s="5" t="s">
        <v>297</v>
      </c>
      <c r="R136" s="5">
        <v>6</v>
      </c>
      <c r="S136" s="7">
        <v>45886</v>
      </c>
      <c r="T136" s="6"/>
    </row>
    <row r="137" spans="1:20" ht="15.75" customHeight="1">
      <c r="A137" s="5" t="s">
        <v>35</v>
      </c>
      <c r="B137" s="5" t="s">
        <v>163</v>
      </c>
      <c r="C137" s="5" t="s">
        <v>282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>
        <v>45389</v>
      </c>
      <c r="O137" s="5" t="s">
        <v>27</v>
      </c>
      <c r="P137" s="5" t="s">
        <v>28</v>
      </c>
      <c r="Q137" s="5" t="s">
        <v>557</v>
      </c>
      <c r="R137" s="5">
        <v>6</v>
      </c>
      <c r="S137" s="7">
        <v>45424</v>
      </c>
      <c r="T137" s="6"/>
    </row>
    <row r="138" spans="1:20" ht="15.75" customHeight="1">
      <c r="A138" s="5" t="s">
        <v>35</v>
      </c>
      <c r="B138" s="5" t="s">
        <v>163</v>
      </c>
      <c r="C138" s="5" t="s">
        <v>241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>
        <v>45298</v>
      </c>
      <c r="O138" s="5" t="s">
        <v>27</v>
      </c>
      <c r="P138" s="5" t="s">
        <v>28</v>
      </c>
      <c r="Q138" s="5" t="s">
        <v>557</v>
      </c>
      <c r="R138" s="5">
        <v>6</v>
      </c>
      <c r="S138" s="7">
        <v>45333</v>
      </c>
      <c r="T138" s="6"/>
    </row>
    <row r="139" spans="1:20" ht="15.75" customHeight="1">
      <c r="A139" s="5" t="s">
        <v>62</v>
      </c>
      <c r="B139" s="5" t="s">
        <v>156</v>
      </c>
      <c r="C139" s="5" t="s">
        <v>239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7">
        <v>45314</v>
      </c>
      <c r="O139" s="5" t="s">
        <v>87</v>
      </c>
      <c r="P139" s="5" t="s">
        <v>88</v>
      </c>
      <c r="Q139" s="5" t="s">
        <v>259</v>
      </c>
      <c r="R139" s="5">
        <v>5</v>
      </c>
      <c r="S139" s="7">
        <v>45328</v>
      </c>
      <c r="T139" s="6"/>
    </row>
    <row r="140" spans="1:20" ht="15.75" customHeight="1">
      <c r="A140" s="5" t="s">
        <v>63</v>
      </c>
      <c r="B140" s="5" t="s">
        <v>166</v>
      </c>
      <c r="C140" s="5" t="s">
        <v>269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>
        <v>45332</v>
      </c>
      <c r="O140" s="5" t="s">
        <v>67</v>
      </c>
      <c r="P140" s="5" t="s">
        <v>59</v>
      </c>
      <c r="Q140" s="5" t="s">
        <v>286</v>
      </c>
      <c r="R140" s="5">
        <v>6</v>
      </c>
      <c r="S140" s="7">
        <v>45367</v>
      </c>
      <c r="T140" s="6"/>
    </row>
    <row r="141" spans="1:20" ht="15.75" customHeight="1">
      <c r="A141" s="5" t="s">
        <v>24</v>
      </c>
      <c r="B141" s="5" t="s">
        <v>149</v>
      </c>
      <c r="C141" s="5" t="s">
        <v>401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>
        <v>45360</v>
      </c>
      <c r="O141" s="5" t="s">
        <v>67</v>
      </c>
      <c r="P141" s="5" t="s">
        <v>59</v>
      </c>
      <c r="Q141" s="5" t="s">
        <v>558</v>
      </c>
      <c r="R141" s="5">
        <v>6</v>
      </c>
      <c r="S141" s="7">
        <v>45402</v>
      </c>
      <c r="T141" s="6"/>
    </row>
    <row r="142" spans="1:20" ht="15.75" customHeight="1">
      <c r="A142" s="5" t="s">
        <v>24</v>
      </c>
      <c r="B142" s="5" t="s">
        <v>149</v>
      </c>
      <c r="C142" s="5" t="s">
        <v>443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>
        <v>45377</v>
      </c>
      <c r="O142" s="5" t="s">
        <v>87</v>
      </c>
      <c r="P142" s="5" t="s">
        <v>88</v>
      </c>
      <c r="Q142" s="5" t="s">
        <v>316</v>
      </c>
      <c r="R142" s="5">
        <v>6</v>
      </c>
      <c r="S142" s="7">
        <v>45398</v>
      </c>
      <c r="T142" s="6"/>
    </row>
    <row r="143" spans="1:20" ht="15.75" customHeight="1">
      <c r="A143" s="5" t="s">
        <v>24</v>
      </c>
      <c r="B143" s="5" t="s">
        <v>149</v>
      </c>
      <c r="C143" s="5" t="s">
        <v>445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>
        <v>45395</v>
      </c>
      <c r="O143" s="5" t="s">
        <v>67</v>
      </c>
      <c r="P143" s="5" t="s">
        <v>59</v>
      </c>
      <c r="Q143" s="5" t="s">
        <v>481</v>
      </c>
      <c r="R143" s="5">
        <v>6</v>
      </c>
      <c r="S143" s="7">
        <v>45430</v>
      </c>
      <c r="T143" s="6"/>
    </row>
    <row r="144" spans="1:20" ht="15.75" customHeight="1">
      <c r="A144" s="5" t="s">
        <v>320</v>
      </c>
      <c r="B144" s="5" t="s">
        <v>321</v>
      </c>
      <c r="C144" s="5" t="s">
        <v>445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7">
        <v>45396</v>
      </c>
      <c r="O144" s="5" t="s">
        <v>27</v>
      </c>
      <c r="P144" s="5" t="s">
        <v>548</v>
      </c>
      <c r="Q144" s="5" t="s">
        <v>286</v>
      </c>
      <c r="R144" s="5">
        <v>5</v>
      </c>
      <c r="S144" s="7">
        <v>45424</v>
      </c>
      <c r="T144" s="6"/>
    </row>
    <row r="145" spans="1:20" ht="15.75" customHeight="1">
      <c r="A145" s="5" t="s">
        <v>24</v>
      </c>
      <c r="B145" s="5" t="s">
        <v>149</v>
      </c>
      <c r="C145" s="5" t="s">
        <v>446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>
        <v>45419</v>
      </c>
      <c r="O145" s="5" t="s">
        <v>87</v>
      </c>
      <c r="P145" s="5" t="s">
        <v>88</v>
      </c>
      <c r="Q145" s="5" t="s">
        <v>288</v>
      </c>
      <c r="R145" s="5">
        <v>6</v>
      </c>
      <c r="S145" s="7">
        <v>45435</v>
      </c>
      <c r="T145" s="6"/>
    </row>
    <row r="146" spans="1:20" ht="15.75" customHeight="1">
      <c r="A146" s="5" t="s">
        <v>127</v>
      </c>
      <c r="B146" s="5" t="s">
        <v>128</v>
      </c>
      <c r="C146" s="5" t="s">
        <v>298</v>
      </c>
      <c r="D146" s="5" t="s">
        <v>24</v>
      </c>
      <c r="E146" s="7">
        <v>45377</v>
      </c>
      <c r="F146" s="5" t="s">
        <v>130</v>
      </c>
      <c r="G146" s="7">
        <v>45405</v>
      </c>
      <c r="H146" s="6"/>
      <c r="I146" s="6"/>
      <c r="J146" s="6"/>
      <c r="K146" s="6"/>
      <c r="L146" s="6"/>
      <c r="M146" s="6"/>
      <c r="N146" s="7">
        <v>45377</v>
      </c>
      <c r="O146" s="5" t="s">
        <v>87</v>
      </c>
      <c r="P146" s="5" t="s">
        <v>88</v>
      </c>
      <c r="Q146" s="5" t="s">
        <v>559</v>
      </c>
      <c r="R146" s="5">
        <v>12</v>
      </c>
      <c r="S146" s="7">
        <v>45421</v>
      </c>
      <c r="T146" s="6"/>
    </row>
    <row r="147" spans="1:20" ht="15.75" customHeight="1">
      <c r="A147" s="5" t="s">
        <v>127</v>
      </c>
      <c r="B147" s="5" t="s">
        <v>128</v>
      </c>
      <c r="C147" s="5" t="s">
        <v>454</v>
      </c>
      <c r="D147" s="5" t="s">
        <v>24</v>
      </c>
      <c r="E147" s="7">
        <v>45298</v>
      </c>
      <c r="F147" s="5" t="s">
        <v>130</v>
      </c>
      <c r="G147" s="7">
        <v>45340</v>
      </c>
      <c r="H147" s="6"/>
      <c r="I147" s="6"/>
      <c r="J147" s="6"/>
      <c r="K147" s="6"/>
      <c r="L147" s="6"/>
      <c r="M147" s="6"/>
      <c r="N147" s="7">
        <v>45298</v>
      </c>
      <c r="O147" s="5" t="s">
        <v>27</v>
      </c>
      <c r="P147" s="5" t="s">
        <v>59</v>
      </c>
      <c r="Q147" s="5" t="s">
        <v>560</v>
      </c>
      <c r="R147" s="5">
        <v>12</v>
      </c>
      <c r="S147" s="7">
        <v>45375</v>
      </c>
      <c r="T147" s="6"/>
    </row>
    <row r="148" spans="1:20" ht="15.75" customHeight="1">
      <c r="A148" s="5" t="s">
        <v>127</v>
      </c>
      <c r="B148" s="5" t="s">
        <v>128</v>
      </c>
      <c r="C148" s="5" t="s">
        <v>269</v>
      </c>
      <c r="D148" s="5" t="s">
        <v>24</v>
      </c>
      <c r="E148" s="7">
        <v>45339</v>
      </c>
      <c r="F148" s="5" t="s">
        <v>130</v>
      </c>
      <c r="G148" s="7">
        <v>45388</v>
      </c>
      <c r="H148" s="6"/>
      <c r="I148" s="6"/>
      <c r="J148" s="6"/>
      <c r="K148" s="6"/>
      <c r="L148" s="6"/>
      <c r="M148" s="6"/>
      <c r="N148" s="7">
        <v>45339</v>
      </c>
      <c r="O148" s="5" t="s">
        <v>67</v>
      </c>
      <c r="P148" s="5" t="s">
        <v>59</v>
      </c>
      <c r="Q148" s="5" t="s">
        <v>560</v>
      </c>
      <c r="R148" s="5">
        <v>12</v>
      </c>
      <c r="S148" s="7">
        <v>45423</v>
      </c>
      <c r="T148" s="6"/>
    </row>
    <row r="149" spans="1:20" ht="15.75" customHeight="1">
      <c r="A149" s="5" t="s">
        <v>369</v>
      </c>
      <c r="B149" s="5" t="s">
        <v>370</v>
      </c>
      <c r="C149" s="5" t="s">
        <v>147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>
        <v>45410</v>
      </c>
      <c r="O149" s="5" t="s">
        <v>27</v>
      </c>
      <c r="P149" s="5" t="s">
        <v>28</v>
      </c>
      <c r="Q149" s="5" t="s">
        <v>415</v>
      </c>
      <c r="R149" s="5">
        <v>6</v>
      </c>
      <c r="S149" s="7">
        <v>45445</v>
      </c>
      <c r="T149" s="6"/>
    </row>
    <row r="150" spans="1:20" ht="15.75" customHeight="1">
      <c r="A150" s="5" t="s">
        <v>369</v>
      </c>
      <c r="B150" s="5" t="s">
        <v>370</v>
      </c>
      <c r="C150" s="5" t="s">
        <v>119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>
        <v>45484</v>
      </c>
      <c r="O150" s="5" t="s">
        <v>87</v>
      </c>
      <c r="P150" s="5" t="s">
        <v>88</v>
      </c>
      <c r="Q150" s="5" t="s">
        <v>415</v>
      </c>
      <c r="R150" s="5">
        <v>6</v>
      </c>
      <c r="S150" s="7">
        <v>45503</v>
      </c>
      <c r="T150" s="6"/>
    </row>
    <row r="151" spans="1:20" ht="15.75" customHeight="1">
      <c r="A151" s="5" t="s">
        <v>369</v>
      </c>
      <c r="B151" s="5" t="s">
        <v>370</v>
      </c>
      <c r="C151" s="5" t="s">
        <v>21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>
        <v>45533</v>
      </c>
      <c r="O151" s="5" t="s">
        <v>87</v>
      </c>
      <c r="P151" s="5" t="s">
        <v>88</v>
      </c>
      <c r="Q151" s="5" t="s">
        <v>415</v>
      </c>
      <c r="R151" s="5">
        <v>6</v>
      </c>
      <c r="S151" s="7">
        <v>45552</v>
      </c>
      <c r="T151" s="6"/>
    </row>
    <row r="152" spans="1:20" ht="15.75" customHeight="1">
      <c r="A152" s="5" t="s">
        <v>369</v>
      </c>
      <c r="B152" s="5" t="s">
        <v>370</v>
      </c>
      <c r="C152" s="5" t="s">
        <v>81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>
        <v>45591</v>
      </c>
      <c r="O152" s="5" t="s">
        <v>67</v>
      </c>
      <c r="P152" s="5" t="s">
        <v>59</v>
      </c>
      <c r="Q152" s="5" t="s">
        <v>371</v>
      </c>
      <c r="R152" s="5">
        <v>6</v>
      </c>
      <c r="S152" s="7">
        <v>45626</v>
      </c>
      <c r="T152" s="6"/>
    </row>
    <row r="153" spans="1:20" ht="15.75" customHeight="1">
      <c r="A153" s="5" t="s">
        <v>23</v>
      </c>
      <c r="B153" s="5" t="s">
        <v>184</v>
      </c>
      <c r="C153" s="5" t="s">
        <v>536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>
        <v>45575</v>
      </c>
      <c r="O153" s="5" t="s">
        <v>87</v>
      </c>
      <c r="P153" s="5" t="s">
        <v>88</v>
      </c>
      <c r="Q153" s="5" t="s">
        <v>561</v>
      </c>
      <c r="R153" s="5">
        <v>6</v>
      </c>
      <c r="S153" s="7">
        <v>45594</v>
      </c>
      <c r="T153" s="6"/>
    </row>
    <row r="154" spans="1:20" ht="15.75" customHeight="1">
      <c r="A154" s="5" t="s">
        <v>55</v>
      </c>
      <c r="B154" s="5" t="s">
        <v>303</v>
      </c>
      <c r="C154" s="5" t="s">
        <v>109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>
        <v>45575</v>
      </c>
      <c r="O154" s="5" t="s">
        <v>87</v>
      </c>
      <c r="P154" s="5" t="s">
        <v>88</v>
      </c>
      <c r="Q154" s="5" t="s">
        <v>415</v>
      </c>
      <c r="R154" s="5">
        <v>5</v>
      </c>
      <c r="S154" s="7">
        <v>45589</v>
      </c>
      <c r="T154" s="6"/>
    </row>
    <row r="155" spans="1:20" ht="15.75" customHeight="1">
      <c r="A155" s="5" t="s">
        <v>22</v>
      </c>
      <c r="B155" s="5" t="s">
        <v>278</v>
      </c>
      <c r="C155" s="5" t="s">
        <v>21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7">
        <v>45370</v>
      </c>
      <c r="O155" s="5" t="s">
        <v>87</v>
      </c>
      <c r="P155" s="5" t="s">
        <v>88</v>
      </c>
      <c r="Q155" s="5" t="s">
        <v>279</v>
      </c>
      <c r="R155" s="5">
        <v>6</v>
      </c>
      <c r="S155" s="7">
        <v>45391</v>
      </c>
      <c r="T155" s="6"/>
    </row>
    <row r="156" spans="1:20" ht="15.75" customHeight="1">
      <c r="A156" s="5" t="s">
        <v>22</v>
      </c>
      <c r="B156" s="5" t="s">
        <v>278</v>
      </c>
      <c r="C156" s="5" t="s">
        <v>32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>
        <v>45484</v>
      </c>
      <c r="O156" s="5" t="s">
        <v>87</v>
      </c>
      <c r="P156" s="5" t="s">
        <v>88</v>
      </c>
      <c r="Q156" s="5" t="s">
        <v>279</v>
      </c>
      <c r="R156" s="5">
        <v>6</v>
      </c>
      <c r="S156" s="7">
        <v>45503</v>
      </c>
      <c r="T156" s="6"/>
    </row>
    <row r="157" spans="1:20" ht="15.75" customHeight="1">
      <c r="A157" s="5" t="s">
        <v>22</v>
      </c>
      <c r="B157" s="5" t="s">
        <v>278</v>
      </c>
      <c r="C157" s="5" t="s">
        <v>81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7">
        <v>45449</v>
      </c>
      <c r="O157" s="5" t="s">
        <v>87</v>
      </c>
      <c r="P157" s="5" t="s">
        <v>88</v>
      </c>
      <c r="Q157" s="5" t="s">
        <v>279</v>
      </c>
      <c r="R157" s="5">
        <v>6</v>
      </c>
      <c r="S157" s="7">
        <v>45468</v>
      </c>
      <c r="T157" s="6"/>
    </row>
    <row r="158" spans="1:20" ht="15.75" customHeight="1">
      <c r="A158" s="5" t="s">
        <v>19</v>
      </c>
      <c r="B158" s="5" t="s">
        <v>20</v>
      </c>
      <c r="C158" s="5" t="s">
        <v>274</v>
      </c>
      <c r="D158" s="5" t="s">
        <v>22</v>
      </c>
      <c r="E158" s="7">
        <v>45449</v>
      </c>
      <c r="F158" s="5" t="s">
        <v>23</v>
      </c>
      <c r="G158" s="7">
        <v>45470</v>
      </c>
      <c r="H158" s="5" t="s">
        <v>24</v>
      </c>
      <c r="I158" s="7">
        <v>45498</v>
      </c>
      <c r="J158" s="5" t="s">
        <v>25</v>
      </c>
      <c r="K158" s="7">
        <v>45524</v>
      </c>
      <c r="L158" s="5" t="s">
        <v>26</v>
      </c>
      <c r="M158" s="7">
        <v>45547</v>
      </c>
      <c r="N158" s="7">
        <v>45449</v>
      </c>
      <c r="O158" s="5" t="s">
        <v>87</v>
      </c>
      <c r="P158" s="5" t="s">
        <v>88</v>
      </c>
      <c r="Q158" s="5" t="s">
        <v>562</v>
      </c>
      <c r="R158" s="5">
        <v>30</v>
      </c>
      <c r="S158" s="7">
        <v>45552</v>
      </c>
      <c r="T158" s="6"/>
    </row>
    <row r="159" spans="1:20" ht="15.75" customHeight="1">
      <c r="A159" s="5" t="s">
        <v>19</v>
      </c>
      <c r="B159" s="5" t="s">
        <v>20</v>
      </c>
      <c r="C159" s="5" t="s">
        <v>81</v>
      </c>
      <c r="D159" s="5" t="s">
        <v>22</v>
      </c>
      <c r="E159" s="7">
        <v>45484</v>
      </c>
      <c r="F159" s="5" t="s">
        <v>23</v>
      </c>
      <c r="G159" s="7">
        <v>45512</v>
      </c>
      <c r="H159" s="5" t="s">
        <v>24</v>
      </c>
      <c r="I159" s="7">
        <v>45533</v>
      </c>
      <c r="J159" s="5" t="s">
        <v>25</v>
      </c>
      <c r="K159" s="7">
        <v>45554</v>
      </c>
      <c r="L159" s="5" t="s">
        <v>26</v>
      </c>
      <c r="M159" s="7">
        <v>45580</v>
      </c>
      <c r="N159" s="7">
        <v>45484</v>
      </c>
      <c r="O159" s="5" t="s">
        <v>87</v>
      </c>
      <c r="P159" s="5" t="s">
        <v>88</v>
      </c>
      <c r="Q159" s="5" t="s">
        <v>563</v>
      </c>
      <c r="R159" s="5">
        <v>30</v>
      </c>
      <c r="S159" s="7">
        <v>45587</v>
      </c>
      <c r="T159" s="6"/>
    </row>
    <row r="160" spans="1:20" ht="15.75" customHeight="1">
      <c r="A160" s="5" t="s">
        <v>19</v>
      </c>
      <c r="B160" s="5" t="s">
        <v>20</v>
      </c>
      <c r="C160" s="5" t="s">
        <v>133</v>
      </c>
      <c r="D160" s="5" t="s">
        <v>22</v>
      </c>
      <c r="E160" s="7">
        <v>45370</v>
      </c>
      <c r="F160" s="5" t="s">
        <v>23</v>
      </c>
      <c r="G160" s="7">
        <v>45398</v>
      </c>
      <c r="H160" s="5" t="s">
        <v>24</v>
      </c>
      <c r="I160" s="7">
        <v>45419</v>
      </c>
      <c r="J160" s="5" t="s">
        <v>25</v>
      </c>
      <c r="K160" s="7">
        <v>45440</v>
      </c>
      <c r="L160" s="5" t="s">
        <v>26</v>
      </c>
      <c r="M160" s="7">
        <v>45463</v>
      </c>
      <c r="N160" s="7">
        <v>45370</v>
      </c>
      <c r="O160" s="5" t="s">
        <v>87</v>
      </c>
      <c r="P160" s="5" t="s">
        <v>88</v>
      </c>
      <c r="Q160" s="5" t="s">
        <v>564</v>
      </c>
      <c r="R160" s="5">
        <v>30</v>
      </c>
      <c r="S160" s="7">
        <v>45482</v>
      </c>
      <c r="T160" s="6"/>
    </row>
    <row r="161" spans="1:20" ht="15.75" customHeight="1">
      <c r="A161" s="5" t="s">
        <v>43</v>
      </c>
      <c r="B161" s="5" t="s">
        <v>138</v>
      </c>
      <c r="C161" s="5" t="s">
        <v>358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>
        <v>45295</v>
      </c>
      <c r="O161" s="5" t="s">
        <v>87</v>
      </c>
      <c r="P161" s="5" t="s">
        <v>88</v>
      </c>
      <c r="Q161" s="5" t="s">
        <v>565</v>
      </c>
      <c r="R161" s="5">
        <v>6</v>
      </c>
      <c r="S161" s="7">
        <v>45314</v>
      </c>
      <c r="T161" s="6"/>
    </row>
    <row r="162" spans="1:20" ht="15.75" customHeight="1">
      <c r="A162" s="5" t="s">
        <v>43</v>
      </c>
      <c r="B162" s="5" t="s">
        <v>138</v>
      </c>
      <c r="C162" s="5" t="s">
        <v>248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>
        <v>45351</v>
      </c>
      <c r="O162" s="5" t="s">
        <v>87</v>
      </c>
      <c r="P162" s="5" t="s">
        <v>88</v>
      </c>
      <c r="Q162" s="5" t="s">
        <v>565</v>
      </c>
      <c r="R162" s="5">
        <v>6</v>
      </c>
      <c r="S162" s="7">
        <v>45370</v>
      </c>
      <c r="T162" s="6"/>
    </row>
    <row r="163" spans="1:20" ht="15.75" customHeight="1">
      <c r="A163" s="5" t="s">
        <v>43</v>
      </c>
      <c r="B163" s="5" t="s">
        <v>138</v>
      </c>
      <c r="C163" s="5" t="s">
        <v>241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7">
        <v>45491</v>
      </c>
      <c r="O163" s="5" t="s">
        <v>87</v>
      </c>
      <c r="P163" s="5" t="s">
        <v>88</v>
      </c>
      <c r="Q163" s="5" t="s">
        <v>565</v>
      </c>
      <c r="R163" s="5">
        <v>6</v>
      </c>
      <c r="S163" s="7">
        <v>45512</v>
      </c>
      <c r="T163" s="6"/>
    </row>
    <row r="164" spans="1:20" ht="15.75" customHeight="1">
      <c r="A164" s="5" t="s">
        <v>43</v>
      </c>
      <c r="B164" s="5" t="s">
        <v>138</v>
      </c>
      <c r="C164" s="5" t="s">
        <v>366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>
        <v>45522</v>
      </c>
      <c r="O164" s="5" t="s">
        <v>27</v>
      </c>
      <c r="P164" s="5" t="s">
        <v>28</v>
      </c>
      <c r="Q164" s="5" t="s">
        <v>565</v>
      </c>
      <c r="R164" s="5">
        <v>6</v>
      </c>
      <c r="S164" s="7">
        <v>45557</v>
      </c>
      <c r="T164" s="6"/>
    </row>
    <row r="165" spans="1:20" ht="15.75" customHeight="1">
      <c r="A165" s="5" t="s">
        <v>41</v>
      </c>
      <c r="B165" s="5" t="s">
        <v>42</v>
      </c>
      <c r="C165" s="5" t="s">
        <v>225</v>
      </c>
      <c r="D165" s="5" t="s">
        <v>43</v>
      </c>
      <c r="E165" s="7">
        <v>45351</v>
      </c>
      <c r="F165" s="5" t="s">
        <v>44</v>
      </c>
      <c r="G165" s="7">
        <v>45377</v>
      </c>
      <c r="H165" s="5" t="s">
        <v>45</v>
      </c>
      <c r="I165" s="7">
        <v>45400</v>
      </c>
      <c r="J165" s="5" t="s">
        <v>46</v>
      </c>
      <c r="K165" s="7">
        <v>45419</v>
      </c>
      <c r="L165" s="5" t="s">
        <v>47</v>
      </c>
      <c r="M165" s="7">
        <v>45440</v>
      </c>
      <c r="N165" s="7">
        <v>45351</v>
      </c>
      <c r="O165" s="5" t="s">
        <v>87</v>
      </c>
      <c r="P165" s="5" t="s">
        <v>88</v>
      </c>
      <c r="Q165" s="5" t="s">
        <v>566</v>
      </c>
      <c r="R165" s="5">
        <v>29</v>
      </c>
      <c r="S165" s="7">
        <v>45416</v>
      </c>
      <c r="T165" s="6"/>
    </row>
    <row r="166" spans="1:20" ht="15.75" customHeight="1">
      <c r="A166" s="5" t="s">
        <v>76</v>
      </c>
      <c r="B166" s="5" t="s">
        <v>77</v>
      </c>
      <c r="C166" s="5" t="s">
        <v>197</v>
      </c>
      <c r="D166" s="5" t="s">
        <v>43</v>
      </c>
      <c r="E166" s="7">
        <v>45351</v>
      </c>
      <c r="F166" s="5" t="s">
        <v>44</v>
      </c>
      <c r="G166" s="7">
        <v>45377</v>
      </c>
      <c r="H166" s="5" t="s">
        <v>45</v>
      </c>
      <c r="I166" s="7">
        <v>45400</v>
      </c>
      <c r="J166" s="6"/>
      <c r="K166" s="6"/>
      <c r="L166" s="6"/>
      <c r="M166" s="6"/>
      <c r="N166" s="7">
        <v>45351</v>
      </c>
      <c r="O166" s="5" t="s">
        <v>87</v>
      </c>
      <c r="P166" s="5" t="s">
        <v>88</v>
      </c>
      <c r="Q166" s="5" t="s">
        <v>567</v>
      </c>
      <c r="R166" s="5">
        <v>17</v>
      </c>
      <c r="S166" s="7">
        <v>45407</v>
      </c>
      <c r="T166" s="6"/>
    </row>
    <row r="167" spans="1:20" ht="15.75" customHeight="1">
      <c r="A167" s="5" t="s">
        <v>76</v>
      </c>
      <c r="B167" s="5" t="s">
        <v>77</v>
      </c>
      <c r="C167" s="5" t="s">
        <v>78</v>
      </c>
      <c r="D167" s="5" t="s">
        <v>43</v>
      </c>
      <c r="E167" s="7">
        <v>45522</v>
      </c>
      <c r="F167" s="5" t="s">
        <v>44</v>
      </c>
      <c r="G167" s="7">
        <v>45564</v>
      </c>
      <c r="H167" s="5" t="s">
        <v>45</v>
      </c>
      <c r="I167" s="7">
        <v>45606</v>
      </c>
      <c r="J167" s="6"/>
      <c r="K167" s="6"/>
      <c r="L167" s="6"/>
      <c r="M167" s="6"/>
      <c r="N167" s="7">
        <v>45522</v>
      </c>
      <c r="O167" s="5" t="s">
        <v>27</v>
      </c>
      <c r="P167" s="5" t="s">
        <v>28</v>
      </c>
      <c r="Q167" s="5" t="s">
        <v>80</v>
      </c>
      <c r="R167" s="5">
        <v>17</v>
      </c>
      <c r="S167" s="7">
        <v>45634</v>
      </c>
      <c r="T167" s="6"/>
    </row>
    <row r="168" spans="1:20" ht="15.75" customHeight="1">
      <c r="A168" s="5" t="s">
        <v>41</v>
      </c>
      <c r="B168" s="5" t="s">
        <v>42</v>
      </c>
      <c r="C168" s="5" t="s">
        <v>81</v>
      </c>
      <c r="D168" s="5" t="s">
        <v>43</v>
      </c>
      <c r="E168" s="7">
        <v>45522</v>
      </c>
      <c r="F168" s="5" t="s">
        <v>44</v>
      </c>
      <c r="G168" s="7">
        <v>45564</v>
      </c>
      <c r="H168" s="5" t="s">
        <v>45</v>
      </c>
      <c r="I168" s="7">
        <v>45606</v>
      </c>
      <c r="J168" s="5" t="s">
        <v>46</v>
      </c>
      <c r="K168" s="7">
        <v>45648</v>
      </c>
      <c r="L168" s="5" t="s">
        <v>47</v>
      </c>
      <c r="M168" s="7">
        <v>45683</v>
      </c>
      <c r="N168" s="7">
        <v>45522</v>
      </c>
      <c r="O168" s="5" t="s">
        <v>27</v>
      </c>
      <c r="P168" s="5" t="s">
        <v>28</v>
      </c>
      <c r="Q168" s="5" t="s">
        <v>568</v>
      </c>
      <c r="R168" s="5">
        <v>29</v>
      </c>
      <c r="S168" s="7">
        <v>45718</v>
      </c>
      <c r="T168" s="6"/>
    </row>
    <row r="169" spans="1:20" ht="15.75" customHeight="1">
      <c r="A169" s="5" t="s">
        <v>76</v>
      </c>
      <c r="B169" s="5" t="s">
        <v>77</v>
      </c>
      <c r="C169" s="5" t="s">
        <v>222</v>
      </c>
      <c r="D169" s="5" t="s">
        <v>43</v>
      </c>
      <c r="E169" s="7">
        <v>45295</v>
      </c>
      <c r="F169" s="5" t="s">
        <v>44</v>
      </c>
      <c r="G169" s="7">
        <v>45316</v>
      </c>
      <c r="H169" s="5" t="s">
        <v>45</v>
      </c>
      <c r="I169" s="7">
        <v>45337</v>
      </c>
      <c r="J169" s="6"/>
      <c r="K169" s="6"/>
      <c r="L169" s="6"/>
      <c r="M169" s="6"/>
      <c r="N169" s="7">
        <v>45295</v>
      </c>
      <c r="O169" s="5" t="s">
        <v>87</v>
      </c>
      <c r="P169" s="5" t="s">
        <v>88</v>
      </c>
      <c r="Q169" s="5" t="s">
        <v>569</v>
      </c>
      <c r="R169" s="5">
        <v>17</v>
      </c>
      <c r="S169" s="7">
        <v>45351</v>
      </c>
      <c r="T169" s="6"/>
    </row>
    <row r="170" spans="1:20" ht="15.75" customHeight="1">
      <c r="A170" s="5" t="s">
        <v>41</v>
      </c>
      <c r="B170" s="5" t="s">
        <v>42</v>
      </c>
      <c r="C170" s="5" t="s">
        <v>174</v>
      </c>
      <c r="D170" s="5" t="s">
        <v>43</v>
      </c>
      <c r="E170" s="7">
        <v>45295</v>
      </c>
      <c r="F170" s="5" t="s">
        <v>44</v>
      </c>
      <c r="G170" s="7">
        <v>45316</v>
      </c>
      <c r="H170" s="5" t="s">
        <v>45</v>
      </c>
      <c r="I170" s="7">
        <v>45337</v>
      </c>
      <c r="J170" s="5" t="s">
        <v>46</v>
      </c>
      <c r="K170" s="7">
        <v>45370</v>
      </c>
      <c r="L170" s="5" t="s">
        <v>47</v>
      </c>
      <c r="M170" s="7">
        <v>45393</v>
      </c>
      <c r="N170" s="7">
        <v>45295</v>
      </c>
      <c r="O170" s="5" t="s">
        <v>87</v>
      </c>
      <c r="P170" s="5" t="s">
        <v>88</v>
      </c>
      <c r="Q170" s="5" t="s">
        <v>570</v>
      </c>
      <c r="R170" s="5">
        <v>29</v>
      </c>
      <c r="S170" s="7">
        <v>45393</v>
      </c>
      <c r="T170" s="6"/>
    </row>
    <row r="171" spans="1:20" ht="15.75" customHeight="1">
      <c r="A171" s="5" t="s">
        <v>76</v>
      </c>
      <c r="B171" s="5" t="s">
        <v>77</v>
      </c>
      <c r="C171" s="5" t="s">
        <v>248</v>
      </c>
      <c r="D171" s="5" t="s">
        <v>43</v>
      </c>
      <c r="E171" s="7">
        <v>45491</v>
      </c>
      <c r="F171" s="5" t="s">
        <v>44</v>
      </c>
      <c r="G171" s="7">
        <v>45517</v>
      </c>
      <c r="H171" s="5" t="s">
        <v>45</v>
      </c>
      <c r="I171" s="7">
        <v>45538</v>
      </c>
      <c r="J171" s="6"/>
      <c r="K171" s="6"/>
      <c r="L171" s="6"/>
      <c r="M171" s="6"/>
      <c r="N171" s="7">
        <v>45491</v>
      </c>
      <c r="O171" s="5" t="s">
        <v>87</v>
      </c>
      <c r="P171" s="5" t="s">
        <v>88</v>
      </c>
      <c r="Q171" s="5" t="s">
        <v>571</v>
      </c>
      <c r="R171" s="5">
        <v>17</v>
      </c>
      <c r="S171" s="7">
        <v>45547</v>
      </c>
      <c r="T171" s="6"/>
    </row>
    <row r="172" spans="1:20" ht="15.75" customHeight="1">
      <c r="A172" s="5" t="s">
        <v>41</v>
      </c>
      <c r="B172" s="5" t="s">
        <v>42</v>
      </c>
      <c r="C172" s="5" t="s">
        <v>274</v>
      </c>
      <c r="D172" s="5" t="s">
        <v>43</v>
      </c>
      <c r="E172" s="7">
        <v>45491</v>
      </c>
      <c r="F172" s="5" t="s">
        <v>44</v>
      </c>
      <c r="G172" s="7">
        <v>45517</v>
      </c>
      <c r="H172" s="5" t="s">
        <v>45</v>
      </c>
      <c r="I172" s="7">
        <v>45538</v>
      </c>
      <c r="J172" s="5" t="s">
        <v>46</v>
      </c>
      <c r="K172" s="7">
        <v>45559</v>
      </c>
      <c r="L172" s="5" t="s">
        <v>47</v>
      </c>
      <c r="M172" s="7">
        <v>45580</v>
      </c>
      <c r="N172" s="7">
        <v>45491</v>
      </c>
      <c r="O172" s="5" t="s">
        <v>87</v>
      </c>
      <c r="P172" s="5" t="s">
        <v>88</v>
      </c>
      <c r="Q172" s="5" t="s">
        <v>572</v>
      </c>
      <c r="R172" s="5">
        <v>29</v>
      </c>
      <c r="S172" s="7">
        <v>45589</v>
      </c>
      <c r="T172" s="6"/>
    </row>
    <row r="173" spans="1:20" ht="15.75" customHeight="1">
      <c r="A173" s="5" t="s">
        <v>33</v>
      </c>
      <c r="B173" s="5" t="s">
        <v>512</v>
      </c>
      <c r="C173" s="5" t="s">
        <v>32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>
        <v>45368</v>
      </c>
      <c r="O173" s="5" t="s">
        <v>27</v>
      </c>
      <c r="P173" s="5" t="s">
        <v>28</v>
      </c>
      <c r="Q173" s="5" t="s">
        <v>223</v>
      </c>
      <c r="R173" s="5">
        <v>6</v>
      </c>
      <c r="S173" s="7">
        <v>45410</v>
      </c>
      <c r="T173" s="6"/>
    </row>
    <row r="174" spans="1:20" ht="15.75" customHeight="1">
      <c r="A174" s="5" t="s">
        <v>33</v>
      </c>
      <c r="B174" s="5" t="s">
        <v>512</v>
      </c>
      <c r="C174" s="5" t="s">
        <v>75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>
        <v>45480</v>
      </c>
      <c r="O174" s="5" t="s">
        <v>27</v>
      </c>
      <c r="P174" s="5" t="s">
        <v>59</v>
      </c>
      <c r="Q174" s="5" t="s">
        <v>223</v>
      </c>
      <c r="R174" s="5">
        <v>6</v>
      </c>
      <c r="S174" s="7">
        <v>45522</v>
      </c>
      <c r="T174" s="6"/>
    </row>
    <row r="175" spans="1:20" ht="15.75" customHeight="1">
      <c r="A175" s="5" t="s">
        <v>33</v>
      </c>
      <c r="B175" s="5" t="s">
        <v>512</v>
      </c>
      <c r="C175" s="5" t="s">
        <v>58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7">
        <v>45438</v>
      </c>
      <c r="O175" s="5" t="s">
        <v>27</v>
      </c>
      <c r="P175" s="5" t="s">
        <v>28</v>
      </c>
      <c r="Q175" s="5" t="s">
        <v>223</v>
      </c>
      <c r="R175" s="5">
        <v>6</v>
      </c>
      <c r="S175" s="7">
        <v>45473</v>
      </c>
      <c r="T175" s="6"/>
    </row>
    <row r="176" spans="1:20" ht="15.75" customHeight="1">
      <c r="A176" s="5" t="s">
        <v>33</v>
      </c>
      <c r="B176" s="5" t="s">
        <v>512</v>
      </c>
      <c r="C176" s="5" t="s">
        <v>85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7">
        <v>45515</v>
      </c>
      <c r="O176" s="5" t="s">
        <v>27</v>
      </c>
      <c r="P176" s="5" t="s">
        <v>28</v>
      </c>
      <c r="Q176" s="5" t="s">
        <v>223</v>
      </c>
      <c r="R176" s="5">
        <v>6</v>
      </c>
      <c r="S176" s="7">
        <v>45550</v>
      </c>
      <c r="T176" s="6"/>
    </row>
    <row r="177" spans="1:20" ht="15.75" customHeight="1">
      <c r="A177" s="5" t="s">
        <v>33</v>
      </c>
      <c r="B177" s="5" t="s">
        <v>512</v>
      </c>
      <c r="C177" s="5" t="s">
        <v>39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>
        <v>45410</v>
      </c>
      <c r="O177" s="5" t="s">
        <v>27</v>
      </c>
      <c r="P177" s="5" t="s">
        <v>59</v>
      </c>
      <c r="Q177" s="5" t="s">
        <v>223</v>
      </c>
      <c r="R177" s="5">
        <v>6</v>
      </c>
      <c r="S177" s="7">
        <v>45445</v>
      </c>
      <c r="T177" s="6"/>
    </row>
    <row r="178" spans="1:20" ht="15.75" customHeight="1">
      <c r="A178" s="5" t="s">
        <v>33</v>
      </c>
      <c r="B178" s="5" t="s">
        <v>512</v>
      </c>
      <c r="C178" s="5" t="s">
        <v>274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>
        <v>45305</v>
      </c>
      <c r="O178" s="5" t="s">
        <v>27</v>
      </c>
      <c r="P178" s="5" t="s">
        <v>28</v>
      </c>
      <c r="Q178" s="5" t="s">
        <v>223</v>
      </c>
      <c r="R178" s="5">
        <v>6</v>
      </c>
      <c r="S178" s="7">
        <v>45340</v>
      </c>
      <c r="T178" s="6"/>
    </row>
    <row r="179" spans="1:20" ht="15.75" customHeight="1">
      <c r="A179" s="5" t="s">
        <v>513</v>
      </c>
      <c r="B179" s="5" t="s">
        <v>514</v>
      </c>
      <c r="C179" s="5" t="s">
        <v>313</v>
      </c>
      <c r="D179" s="5" t="s">
        <v>33</v>
      </c>
      <c r="E179" s="7">
        <v>45305</v>
      </c>
      <c r="F179" s="5" t="s">
        <v>34</v>
      </c>
      <c r="G179" s="7">
        <v>45347</v>
      </c>
      <c r="H179" s="6"/>
      <c r="I179" s="6"/>
      <c r="J179" s="6"/>
      <c r="K179" s="6"/>
      <c r="L179" s="6"/>
      <c r="M179" s="6"/>
      <c r="N179" s="7">
        <v>45305</v>
      </c>
      <c r="O179" s="5" t="s">
        <v>27</v>
      </c>
      <c r="P179" s="5" t="s">
        <v>28</v>
      </c>
      <c r="Q179" s="5" t="s">
        <v>573</v>
      </c>
      <c r="R179" s="5">
        <v>12</v>
      </c>
      <c r="S179" s="7">
        <v>45382</v>
      </c>
      <c r="T179" s="6"/>
    </row>
    <row r="180" spans="1:20" ht="15.75" customHeight="1">
      <c r="A180" s="5" t="s">
        <v>513</v>
      </c>
      <c r="B180" s="5" t="s">
        <v>514</v>
      </c>
      <c r="C180" s="5" t="s">
        <v>147</v>
      </c>
      <c r="D180" s="5" t="s">
        <v>33</v>
      </c>
      <c r="E180" s="7">
        <v>45438</v>
      </c>
      <c r="F180" s="5" t="s">
        <v>34</v>
      </c>
      <c r="G180" s="7">
        <v>45480</v>
      </c>
      <c r="H180" s="6"/>
      <c r="I180" s="6"/>
      <c r="J180" s="6"/>
      <c r="K180" s="6"/>
      <c r="L180" s="6"/>
      <c r="M180" s="6"/>
      <c r="N180" s="7">
        <v>45438</v>
      </c>
      <c r="O180" s="5" t="s">
        <v>27</v>
      </c>
      <c r="P180" s="5" t="s">
        <v>28</v>
      </c>
      <c r="Q180" s="5" t="s">
        <v>573</v>
      </c>
      <c r="R180" s="5">
        <v>12</v>
      </c>
      <c r="S180" s="7">
        <v>45515</v>
      </c>
      <c r="T180" s="6"/>
    </row>
    <row r="181" spans="1:20" ht="15.75" customHeight="1">
      <c r="A181" s="5" t="s">
        <v>513</v>
      </c>
      <c r="B181" s="5" t="s">
        <v>514</v>
      </c>
      <c r="C181" s="5" t="s">
        <v>174</v>
      </c>
      <c r="D181" s="5" t="s">
        <v>33</v>
      </c>
      <c r="E181" s="7">
        <v>45410</v>
      </c>
      <c r="F181" s="5" t="s">
        <v>34</v>
      </c>
      <c r="G181" s="7">
        <v>45466</v>
      </c>
      <c r="H181" s="6"/>
      <c r="I181" s="6"/>
      <c r="J181" s="6"/>
      <c r="K181" s="6"/>
      <c r="L181" s="6"/>
      <c r="M181" s="6"/>
      <c r="N181" s="7">
        <v>45410</v>
      </c>
      <c r="O181" s="5" t="s">
        <v>27</v>
      </c>
      <c r="P181" s="5" t="s">
        <v>59</v>
      </c>
      <c r="Q181" s="5" t="s">
        <v>574</v>
      </c>
      <c r="R181" s="5">
        <v>12</v>
      </c>
      <c r="S181" s="7">
        <v>45501</v>
      </c>
      <c r="T181" s="6"/>
    </row>
    <row r="182" spans="1:20" ht="15.75" customHeight="1">
      <c r="A182" s="5" t="s">
        <v>513</v>
      </c>
      <c r="B182" s="5" t="s">
        <v>514</v>
      </c>
      <c r="C182" s="5" t="s">
        <v>233</v>
      </c>
      <c r="D182" s="5" t="s">
        <v>33</v>
      </c>
      <c r="E182" s="7">
        <v>45368</v>
      </c>
      <c r="F182" s="5" t="s">
        <v>34</v>
      </c>
      <c r="G182" s="7">
        <v>45417</v>
      </c>
      <c r="H182" s="6"/>
      <c r="I182" s="6"/>
      <c r="J182" s="6"/>
      <c r="K182" s="6"/>
      <c r="L182" s="6"/>
      <c r="M182" s="6"/>
      <c r="N182" s="7">
        <v>45368</v>
      </c>
      <c r="O182" s="5" t="s">
        <v>27</v>
      </c>
      <c r="P182" s="5" t="s">
        <v>28</v>
      </c>
      <c r="Q182" s="5" t="s">
        <v>575</v>
      </c>
      <c r="R182" s="5">
        <v>12</v>
      </c>
      <c r="S182" s="7">
        <v>45452</v>
      </c>
      <c r="T182" s="6"/>
    </row>
    <row r="183" spans="1:20" ht="15.75" customHeight="1">
      <c r="A183" s="5" t="s">
        <v>210</v>
      </c>
      <c r="B183" s="5" t="s">
        <v>211</v>
      </c>
      <c r="C183" s="5" t="s">
        <v>331</v>
      </c>
      <c r="D183" s="5" t="s">
        <v>212</v>
      </c>
      <c r="E183" s="7">
        <v>45697</v>
      </c>
      <c r="F183" s="5" t="s">
        <v>213</v>
      </c>
      <c r="G183" s="7">
        <v>45746</v>
      </c>
      <c r="H183" s="5" t="s">
        <v>35</v>
      </c>
      <c r="I183" s="7">
        <v>45802</v>
      </c>
      <c r="J183" s="5" t="s">
        <v>36</v>
      </c>
      <c r="K183" s="7">
        <v>45851</v>
      </c>
      <c r="L183" s="5" t="s">
        <v>37</v>
      </c>
      <c r="M183" s="7">
        <v>45893</v>
      </c>
      <c r="N183" s="7">
        <v>45697</v>
      </c>
      <c r="O183" s="5" t="s">
        <v>27</v>
      </c>
      <c r="P183" s="5" t="s">
        <v>28</v>
      </c>
      <c r="Q183" s="5" t="s">
        <v>576</v>
      </c>
      <c r="R183" s="5">
        <v>29</v>
      </c>
      <c r="S183" s="7">
        <v>45921</v>
      </c>
      <c r="T183" s="6"/>
    </row>
    <row r="184" spans="1:20" ht="15.75" customHeight="1">
      <c r="A184" s="5" t="s">
        <v>215</v>
      </c>
      <c r="B184" s="5" t="s">
        <v>216</v>
      </c>
      <c r="C184" s="5" t="s">
        <v>142</v>
      </c>
      <c r="D184" s="5" t="s">
        <v>212</v>
      </c>
      <c r="E184" s="7">
        <v>45697</v>
      </c>
      <c r="F184" s="5" t="s">
        <v>213</v>
      </c>
      <c r="G184" s="7">
        <v>45746</v>
      </c>
      <c r="H184" s="5" t="s">
        <v>35</v>
      </c>
      <c r="I184" s="7">
        <v>45802</v>
      </c>
      <c r="J184" s="6"/>
      <c r="K184" s="6"/>
      <c r="L184" s="6"/>
      <c r="M184" s="6"/>
      <c r="N184" s="7">
        <v>45697</v>
      </c>
      <c r="O184" s="5" t="s">
        <v>27</v>
      </c>
      <c r="P184" s="5" t="s">
        <v>28</v>
      </c>
      <c r="Q184" s="5" t="s">
        <v>398</v>
      </c>
      <c r="R184" s="5">
        <v>17</v>
      </c>
      <c r="S184" s="7">
        <v>45844</v>
      </c>
      <c r="T184" s="6"/>
    </row>
    <row r="185" spans="1:20" ht="15.75" customHeight="1">
      <c r="A185" s="5" t="s">
        <v>210</v>
      </c>
      <c r="B185" s="5" t="s">
        <v>211</v>
      </c>
      <c r="C185" s="5" t="s">
        <v>222</v>
      </c>
      <c r="D185" s="5" t="s">
        <v>212</v>
      </c>
      <c r="E185" s="7">
        <v>45666</v>
      </c>
      <c r="F185" s="5" t="s">
        <v>213</v>
      </c>
      <c r="G185" s="7">
        <v>45694</v>
      </c>
      <c r="H185" s="5" t="s">
        <v>35</v>
      </c>
      <c r="I185" s="7">
        <v>45722</v>
      </c>
      <c r="J185" s="5" t="s">
        <v>36</v>
      </c>
      <c r="K185" s="7">
        <v>45743</v>
      </c>
      <c r="L185" s="5" t="s">
        <v>37</v>
      </c>
      <c r="M185" s="7">
        <v>45764</v>
      </c>
      <c r="N185" s="7">
        <v>45666</v>
      </c>
      <c r="O185" s="5" t="s">
        <v>87</v>
      </c>
      <c r="P185" s="5" t="s">
        <v>88</v>
      </c>
      <c r="Q185" s="5" t="s">
        <v>330</v>
      </c>
      <c r="R185" s="5">
        <v>29</v>
      </c>
      <c r="S185" s="7">
        <v>45413</v>
      </c>
      <c r="T185" s="6"/>
    </row>
    <row r="186" spans="1:20" ht="15.75" customHeight="1">
      <c r="A186" s="5" t="s">
        <v>215</v>
      </c>
      <c r="B186" s="5" t="s">
        <v>216</v>
      </c>
      <c r="C186" s="5" t="s">
        <v>115</v>
      </c>
      <c r="D186" s="5" t="s">
        <v>212</v>
      </c>
      <c r="E186" s="7">
        <v>45666</v>
      </c>
      <c r="F186" s="5" t="s">
        <v>213</v>
      </c>
      <c r="G186" s="7">
        <v>45694</v>
      </c>
      <c r="H186" s="5" t="s">
        <v>35</v>
      </c>
      <c r="I186" s="7">
        <v>45722</v>
      </c>
      <c r="J186" s="6"/>
      <c r="K186" s="6"/>
      <c r="L186" s="6"/>
      <c r="M186" s="6"/>
      <c r="N186" s="7">
        <v>45666</v>
      </c>
      <c r="O186" s="5" t="s">
        <v>87</v>
      </c>
      <c r="P186" s="5" t="s">
        <v>88</v>
      </c>
      <c r="Q186" s="5" t="s">
        <v>217</v>
      </c>
      <c r="R186" s="5">
        <v>17</v>
      </c>
      <c r="S186" s="7">
        <v>45376</v>
      </c>
      <c r="T186" s="6"/>
    </row>
    <row r="187" spans="1:20" ht="15.75" customHeight="1">
      <c r="A187" s="5" t="s">
        <v>30</v>
      </c>
      <c r="B187" s="5" t="s">
        <v>31</v>
      </c>
      <c r="C187" s="5" t="s">
        <v>85</v>
      </c>
      <c r="D187" s="5" t="s">
        <v>33</v>
      </c>
      <c r="E187" s="7">
        <v>45557</v>
      </c>
      <c r="F187" s="5" t="s">
        <v>34</v>
      </c>
      <c r="G187" s="7">
        <v>45599</v>
      </c>
      <c r="H187" s="5" t="s">
        <v>35</v>
      </c>
      <c r="I187" s="7">
        <v>45641</v>
      </c>
      <c r="J187" s="5" t="s">
        <v>36</v>
      </c>
      <c r="K187" s="7">
        <v>45683</v>
      </c>
      <c r="L187" s="5" t="s">
        <v>37</v>
      </c>
      <c r="M187" s="7">
        <v>45725</v>
      </c>
      <c r="N187" s="7">
        <v>45557</v>
      </c>
      <c r="O187" s="5" t="s">
        <v>27</v>
      </c>
      <c r="P187" s="5" t="s">
        <v>59</v>
      </c>
      <c r="Q187" s="5" t="s">
        <v>102</v>
      </c>
      <c r="R187" s="5">
        <v>29</v>
      </c>
      <c r="S187" s="7">
        <v>45753</v>
      </c>
      <c r="T187" s="6"/>
    </row>
    <row r="188" spans="1:20" ht="15.75" customHeight="1">
      <c r="A188" s="5" t="s">
        <v>516</v>
      </c>
      <c r="B188" s="5" t="s">
        <v>517</v>
      </c>
      <c r="C188" s="5" t="s">
        <v>75</v>
      </c>
      <c r="D188" s="5" t="s">
        <v>33</v>
      </c>
      <c r="E188" s="7">
        <v>45557</v>
      </c>
      <c r="F188" s="5" t="s">
        <v>34</v>
      </c>
      <c r="G188" s="7">
        <v>45599</v>
      </c>
      <c r="H188" s="5" t="s">
        <v>35</v>
      </c>
      <c r="I188" s="7">
        <v>45641</v>
      </c>
      <c r="J188" s="6"/>
      <c r="K188" s="6"/>
      <c r="L188" s="6"/>
      <c r="M188" s="6"/>
      <c r="N188" s="7">
        <v>45557</v>
      </c>
      <c r="O188" s="5" t="s">
        <v>27</v>
      </c>
      <c r="P188" s="5" t="s">
        <v>59</v>
      </c>
      <c r="Q188" s="5" t="s">
        <v>577</v>
      </c>
      <c r="R188" s="5">
        <v>17</v>
      </c>
      <c r="S188" s="7">
        <v>45669</v>
      </c>
      <c r="T188" s="6"/>
    </row>
    <row r="189" spans="1:20" ht="15.75" customHeight="1">
      <c r="A189" s="5" t="s">
        <v>516</v>
      </c>
      <c r="B189" s="5" t="s">
        <v>517</v>
      </c>
      <c r="C189" s="5" t="s">
        <v>274</v>
      </c>
      <c r="D189" s="5" t="s">
        <v>33</v>
      </c>
      <c r="E189" s="7">
        <v>45305</v>
      </c>
      <c r="F189" s="5" t="s">
        <v>34</v>
      </c>
      <c r="G189" s="7">
        <v>45347</v>
      </c>
      <c r="H189" s="5" t="s">
        <v>35</v>
      </c>
      <c r="I189" s="7">
        <v>45389</v>
      </c>
      <c r="J189" s="6"/>
      <c r="K189" s="6"/>
      <c r="L189" s="6"/>
      <c r="M189" s="6"/>
      <c r="N189" s="7">
        <v>45305</v>
      </c>
      <c r="O189" s="5" t="s">
        <v>27</v>
      </c>
      <c r="P189" s="5" t="s">
        <v>28</v>
      </c>
      <c r="Q189" s="5" t="s">
        <v>578</v>
      </c>
      <c r="R189" s="5">
        <v>17</v>
      </c>
      <c r="S189" s="7">
        <v>45417</v>
      </c>
      <c r="T189" s="6"/>
    </row>
    <row r="190" spans="1:20" ht="15.75" customHeight="1">
      <c r="A190" s="5" t="s">
        <v>519</v>
      </c>
      <c r="B190" s="5" t="s">
        <v>520</v>
      </c>
      <c r="C190" s="5" t="s">
        <v>21</v>
      </c>
      <c r="D190" s="5" t="s">
        <v>33</v>
      </c>
      <c r="E190" s="7">
        <v>45305</v>
      </c>
      <c r="F190" s="5" t="s">
        <v>34</v>
      </c>
      <c r="G190" s="7">
        <v>45347</v>
      </c>
      <c r="H190" s="5" t="s">
        <v>35</v>
      </c>
      <c r="I190" s="7">
        <v>45389</v>
      </c>
      <c r="J190" s="5" t="s">
        <v>521</v>
      </c>
      <c r="K190" s="7">
        <v>45438</v>
      </c>
      <c r="L190" s="5" t="s">
        <v>503</v>
      </c>
      <c r="M190" s="7">
        <v>45480</v>
      </c>
      <c r="N190" s="7">
        <v>45305</v>
      </c>
      <c r="O190" s="5" t="s">
        <v>27</v>
      </c>
      <c r="P190" s="5" t="s">
        <v>28</v>
      </c>
      <c r="Q190" s="5" t="s">
        <v>579</v>
      </c>
      <c r="R190" s="5">
        <v>28</v>
      </c>
      <c r="S190" s="7">
        <v>45494</v>
      </c>
      <c r="T190" s="6"/>
    </row>
    <row r="191" spans="1:20" ht="15.75" customHeight="1">
      <c r="A191" s="5" t="s">
        <v>516</v>
      </c>
      <c r="B191" s="5" t="s">
        <v>517</v>
      </c>
      <c r="C191" s="5" t="s">
        <v>32</v>
      </c>
      <c r="D191" s="5" t="s">
        <v>33</v>
      </c>
      <c r="E191" s="7">
        <v>45368</v>
      </c>
      <c r="F191" s="5" t="s">
        <v>34</v>
      </c>
      <c r="G191" s="7">
        <v>45417</v>
      </c>
      <c r="H191" s="5" t="s">
        <v>35</v>
      </c>
      <c r="I191" s="7">
        <v>45466</v>
      </c>
      <c r="J191" s="6"/>
      <c r="K191" s="6"/>
      <c r="L191" s="6"/>
      <c r="M191" s="6"/>
      <c r="N191" s="7">
        <v>45368</v>
      </c>
      <c r="O191" s="5" t="s">
        <v>27</v>
      </c>
      <c r="P191" s="5" t="s">
        <v>28</v>
      </c>
      <c r="Q191" s="5" t="s">
        <v>580</v>
      </c>
      <c r="R191" s="5">
        <v>17</v>
      </c>
      <c r="S191" s="7">
        <v>45501</v>
      </c>
      <c r="T191" s="6"/>
    </row>
    <row r="192" spans="1:20" ht="15.75" customHeight="1">
      <c r="A192" s="5" t="s">
        <v>516</v>
      </c>
      <c r="B192" s="5" t="s">
        <v>517</v>
      </c>
      <c r="C192" s="5" t="s">
        <v>39</v>
      </c>
      <c r="D192" s="5" t="s">
        <v>33</v>
      </c>
      <c r="E192" s="7">
        <v>45480</v>
      </c>
      <c r="F192" s="5" t="s">
        <v>34</v>
      </c>
      <c r="G192" s="7">
        <v>45529</v>
      </c>
      <c r="H192" s="5" t="s">
        <v>35</v>
      </c>
      <c r="I192" s="7">
        <v>45571</v>
      </c>
      <c r="J192" s="6"/>
      <c r="K192" s="6"/>
      <c r="L192" s="6"/>
      <c r="M192" s="6"/>
      <c r="N192" s="7">
        <v>45480</v>
      </c>
      <c r="O192" s="5" t="s">
        <v>27</v>
      </c>
      <c r="P192" s="5" t="s">
        <v>59</v>
      </c>
      <c r="Q192" s="5" t="s">
        <v>581</v>
      </c>
      <c r="R192" s="5">
        <v>17</v>
      </c>
      <c r="S192" s="7">
        <v>45592</v>
      </c>
      <c r="T192" s="6"/>
    </row>
    <row r="193" spans="1:20" ht="15.75" customHeight="1">
      <c r="A193" s="5" t="s">
        <v>30</v>
      </c>
      <c r="B193" s="5" t="s">
        <v>31</v>
      </c>
      <c r="C193" s="5" t="s">
        <v>32</v>
      </c>
      <c r="D193" s="5" t="s">
        <v>33</v>
      </c>
      <c r="E193" s="7">
        <v>45410</v>
      </c>
      <c r="F193" s="5" t="s">
        <v>34</v>
      </c>
      <c r="G193" s="7">
        <v>45480</v>
      </c>
      <c r="H193" s="5" t="s">
        <v>35</v>
      </c>
      <c r="I193" s="7">
        <v>45529</v>
      </c>
      <c r="J193" s="5" t="s">
        <v>36</v>
      </c>
      <c r="K193" s="7">
        <v>45571</v>
      </c>
      <c r="L193" s="5" t="s">
        <v>37</v>
      </c>
      <c r="M193" s="7">
        <v>45613</v>
      </c>
      <c r="N193" s="7">
        <v>45410</v>
      </c>
      <c r="O193" s="5" t="s">
        <v>27</v>
      </c>
      <c r="P193" s="5" t="s">
        <v>28</v>
      </c>
      <c r="Q193" s="5" t="s">
        <v>38</v>
      </c>
      <c r="R193" s="5">
        <v>29</v>
      </c>
      <c r="S193" s="7">
        <v>45648</v>
      </c>
      <c r="T193" s="6"/>
    </row>
    <row r="194" spans="1:20" ht="15.75" customHeight="1">
      <c r="A194" s="5" t="s">
        <v>30</v>
      </c>
      <c r="B194" s="5" t="s">
        <v>31</v>
      </c>
      <c r="C194" s="5" t="s">
        <v>39</v>
      </c>
      <c r="D194" s="5" t="s">
        <v>33</v>
      </c>
      <c r="E194" s="7">
        <v>45438</v>
      </c>
      <c r="F194" s="5" t="s">
        <v>34</v>
      </c>
      <c r="G194" s="7">
        <v>45480</v>
      </c>
      <c r="H194" s="5" t="s">
        <v>35</v>
      </c>
      <c r="I194" s="7">
        <v>45529</v>
      </c>
      <c r="J194" s="5" t="s">
        <v>36</v>
      </c>
      <c r="K194" s="7">
        <v>45571</v>
      </c>
      <c r="L194" s="5" t="s">
        <v>37</v>
      </c>
      <c r="M194" s="7">
        <v>45613</v>
      </c>
      <c r="N194" s="7">
        <v>45438</v>
      </c>
      <c r="O194" s="5" t="s">
        <v>27</v>
      </c>
      <c r="P194" s="5" t="s">
        <v>28</v>
      </c>
      <c r="Q194" s="5" t="s">
        <v>40</v>
      </c>
      <c r="R194" s="5">
        <v>29</v>
      </c>
      <c r="S194" s="7">
        <v>45648</v>
      </c>
      <c r="T194" s="6"/>
    </row>
    <row r="195" spans="1:20" ht="15.75" customHeight="1">
      <c r="A195" s="5" t="s">
        <v>30</v>
      </c>
      <c r="B195" s="5" t="s">
        <v>31</v>
      </c>
      <c r="C195" s="5" t="s">
        <v>58</v>
      </c>
      <c r="D195" s="5" t="s">
        <v>33</v>
      </c>
      <c r="E195" s="7">
        <v>45480</v>
      </c>
      <c r="F195" s="5" t="s">
        <v>34</v>
      </c>
      <c r="G195" s="7">
        <v>45529</v>
      </c>
      <c r="H195" s="5" t="s">
        <v>35</v>
      </c>
      <c r="I195" s="7">
        <v>45571</v>
      </c>
      <c r="J195" s="5" t="s">
        <v>36</v>
      </c>
      <c r="K195" s="7">
        <v>45613</v>
      </c>
      <c r="L195" s="5" t="s">
        <v>37</v>
      </c>
      <c r="M195" s="7">
        <v>45662</v>
      </c>
      <c r="N195" s="7">
        <v>45480</v>
      </c>
      <c r="O195" s="5" t="s">
        <v>27</v>
      </c>
      <c r="P195" s="5" t="s">
        <v>59</v>
      </c>
      <c r="Q195" s="5" t="s">
        <v>582</v>
      </c>
      <c r="R195" s="5">
        <v>29</v>
      </c>
      <c r="S195" s="7">
        <v>45725</v>
      </c>
      <c r="T195" s="6"/>
    </row>
    <row r="196" spans="1:20" ht="15.75" customHeight="1">
      <c r="A196" s="5" t="s">
        <v>30</v>
      </c>
      <c r="B196" s="5" t="s">
        <v>31</v>
      </c>
      <c r="C196" s="5" t="s">
        <v>75</v>
      </c>
      <c r="D196" s="5" t="s">
        <v>33</v>
      </c>
      <c r="E196" s="7">
        <v>45515</v>
      </c>
      <c r="F196" s="5" t="s">
        <v>34</v>
      </c>
      <c r="G196" s="7">
        <v>45557</v>
      </c>
      <c r="H196" s="5" t="s">
        <v>35</v>
      </c>
      <c r="I196" s="7">
        <v>45599</v>
      </c>
      <c r="J196" s="5" t="s">
        <v>36</v>
      </c>
      <c r="K196" s="7">
        <v>45648</v>
      </c>
      <c r="L196" s="5" t="s">
        <v>37</v>
      </c>
      <c r="M196" s="7">
        <v>45690</v>
      </c>
      <c r="N196" s="7">
        <v>45515</v>
      </c>
      <c r="O196" s="5" t="s">
        <v>27</v>
      </c>
      <c r="P196" s="5" t="s">
        <v>28</v>
      </c>
      <c r="Q196" s="5" t="s">
        <v>583</v>
      </c>
      <c r="R196" s="5">
        <v>29</v>
      </c>
      <c r="S196" s="7">
        <v>45711</v>
      </c>
      <c r="T196" s="6"/>
    </row>
    <row r="197" spans="1:20" ht="15.75" customHeight="1">
      <c r="A197" s="5" t="s">
        <v>210</v>
      </c>
      <c r="B197" s="5" t="s">
        <v>211</v>
      </c>
      <c r="C197" s="5" t="s">
        <v>142</v>
      </c>
      <c r="D197" s="5" t="s">
        <v>212</v>
      </c>
      <c r="E197" s="7">
        <v>45620</v>
      </c>
      <c r="F197" s="5" t="s">
        <v>213</v>
      </c>
      <c r="G197" s="7">
        <v>45662</v>
      </c>
      <c r="H197" s="5" t="s">
        <v>35</v>
      </c>
      <c r="I197" s="7">
        <v>45704</v>
      </c>
      <c r="J197" s="5" t="s">
        <v>36</v>
      </c>
      <c r="K197" s="7">
        <v>45739</v>
      </c>
      <c r="L197" s="5" t="s">
        <v>37</v>
      </c>
      <c r="M197" s="7">
        <v>45781</v>
      </c>
      <c r="N197" s="7">
        <v>45620</v>
      </c>
      <c r="O197" s="5" t="s">
        <v>27</v>
      </c>
      <c r="P197" s="5" t="s">
        <v>28</v>
      </c>
      <c r="Q197" s="5" t="s">
        <v>214</v>
      </c>
      <c r="R197" s="5">
        <v>29</v>
      </c>
      <c r="S197" s="7">
        <v>45816</v>
      </c>
      <c r="T197" s="6"/>
    </row>
    <row r="198" spans="1:20" ht="15.75" customHeight="1">
      <c r="A198" s="5" t="s">
        <v>519</v>
      </c>
      <c r="B198" s="5" t="s">
        <v>520</v>
      </c>
      <c r="C198" s="5" t="s">
        <v>81</v>
      </c>
      <c r="D198" s="5" t="s">
        <v>33</v>
      </c>
      <c r="E198" s="7">
        <v>45368</v>
      </c>
      <c r="F198" s="5" t="s">
        <v>34</v>
      </c>
      <c r="G198" s="7">
        <v>45417</v>
      </c>
      <c r="H198" s="5" t="s">
        <v>35</v>
      </c>
      <c r="I198" s="7">
        <v>45473</v>
      </c>
      <c r="J198" s="5" t="s">
        <v>521</v>
      </c>
      <c r="K198" s="7">
        <v>45522</v>
      </c>
      <c r="L198" s="5" t="s">
        <v>37</v>
      </c>
      <c r="M198" s="7">
        <v>45564</v>
      </c>
      <c r="N198" s="7">
        <v>45368</v>
      </c>
      <c r="O198" s="5" t="s">
        <v>27</v>
      </c>
      <c r="P198" s="5" t="s">
        <v>28</v>
      </c>
      <c r="Q198" s="5" t="s">
        <v>584</v>
      </c>
      <c r="R198" s="5">
        <v>28</v>
      </c>
      <c r="S198" s="7">
        <v>45592</v>
      </c>
      <c r="T198" s="6"/>
    </row>
    <row r="199" spans="1:20" ht="15.75" customHeight="1">
      <c r="A199" s="5" t="s">
        <v>513</v>
      </c>
      <c r="B199" s="5" t="s">
        <v>514</v>
      </c>
      <c r="C199" s="5" t="s">
        <v>133</v>
      </c>
      <c r="D199" s="5" t="s">
        <v>33</v>
      </c>
      <c r="E199" s="7">
        <v>45557</v>
      </c>
      <c r="F199" s="5" t="s">
        <v>34</v>
      </c>
      <c r="G199" s="7">
        <v>45599</v>
      </c>
      <c r="H199" s="6"/>
      <c r="I199" s="6"/>
      <c r="J199" s="6"/>
      <c r="K199" s="6"/>
      <c r="L199" s="6"/>
      <c r="M199" s="6"/>
      <c r="N199" s="7">
        <v>45557</v>
      </c>
      <c r="O199" s="5" t="s">
        <v>27</v>
      </c>
      <c r="P199" s="5" t="s">
        <v>59</v>
      </c>
      <c r="Q199" s="5" t="s">
        <v>220</v>
      </c>
      <c r="R199" s="5">
        <v>12</v>
      </c>
      <c r="S199" s="7">
        <v>45634</v>
      </c>
      <c r="T199" s="6"/>
    </row>
    <row r="200" spans="1:20" ht="15.75" customHeight="1">
      <c r="A200" s="5" t="s">
        <v>33</v>
      </c>
      <c r="B200" s="5" t="s">
        <v>512</v>
      </c>
      <c r="C200" s="5" t="s">
        <v>115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>
        <v>45557</v>
      </c>
      <c r="O200" s="5" t="s">
        <v>27</v>
      </c>
      <c r="P200" s="5" t="s">
        <v>59</v>
      </c>
      <c r="Q200" s="5" t="s">
        <v>223</v>
      </c>
      <c r="R200" s="5">
        <v>6</v>
      </c>
      <c r="S200" s="7">
        <v>45592</v>
      </c>
      <c r="T200" s="6"/>
    </row>
    <row r="201" spans="1:20" ht="15.75" customHeight="1">
      <c r="A201" s="5" t="s">
        <v>218</v>
      </c>
      <c r="B201" s="5" t="s">
        <v>219</v>
      </c>
      <c r="C201" s="5" t="s">
        <v>274</v>
      </c>
      <c r="D201" s="5" t="s">
        <v>212</v>
      </c>
      <c r="E201" s="7">
        <v>45666</v>
      </c>
      <c r="F201" s="5" t="s">
        <v>213</v>
      </c>
      <c r="G201" s="7">
        <v>45694</v>
      </c>
      <c r="H201" s="6"/>
      <c r="I201" s="6"/>
      <c r="J201" s="6"/>
      <c r="K201" s="6"/>
      <c r="L201" s="6"/>
      <c r="M201" s="6"/>
      <c r="N201" s="7">
        <v>45666</v>
      </c>
      <c r="O201" s="5" t="s">
        <v>87</v>
      </c>
      <c r="P201" s="5" t="s">
        <v>88</v>
      </c>
      <c r="Q201" s="5" t="s">
        <v>220</v>
      </c>
      <c r="R201" s="5">
        <v>12</v>
      </c>
      <c r="S201" s="7">
        <v>45347</v>
      </c>
      <c r="T201" s="6"/>
    </row>
    <row r="202" spans="1:20" ht="15.75" customHeight="1">
      <c r="A202" s="5" t="s">
        <v>212</v>
      </c>
      <c r="B202" s="5" t="s">
        <v>221</v>
      </c>
      <c r="C202" s="5" t="s">
        <v>331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>
        <v>45666</v>
      </c>
      <c r="O202" s="5" t="s">
        <v>87</v>
      </c>
      <c r="P202" s="5" t="s">
        <v>88</v>
      </c>
      <c r="Q202" s="5" t="s">
        <v>223</v>
      </c>
      <c r="R202" s="5">
        <v>6</v>
      </c>
      <c r="S202" s="7">
        <v>45697</v>
      </c>
      <c r="T202" s="6"/>
    </row>
    <row r="203" spans="1:20" ht="15.75" customHeight="1">
      <c r="A203" s="5" t="s">
        <v>35</v>
      </c>
      <c r="B203" s="5" t="s">
        <v>163</v>
      </c>
      <c r="C203" s="5" t="s">
        <v>434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>
        <v>45722</v>
      </c>
      <c r="O203" s="5" t="s">
        <v>87</v>
      </c>
      <c r="P203" s="5" t="s">
        <v>88</v>
      </c>
      <c r="Q203" s="5" t="s">
        <v>165</v>
      </c>
      <c r="R203" s="5">
        <v>6</v>
      </c>
      <c r="S203" s="7">
        <v>45795</v>
      </c>
      <c r="T203" s="6"/>
    </row>
    <row r="204" spans="1:20" ht="15.75" customHeight="1">
      <c r="A204" s="5" t="s">
        <v>36</v>
      </c>
      <c r="B204" s="5" t="s">
        <v>187</v>
      </c>
      <c r="C204" s="5" t="s">
        <v>233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7">
        <v>45743</v>
      </c>
      <c r="O204" s="5" t="s">
        <v>87</v>
      </c>
      <c r="P204" s="5" t="s">
        <v>88</v>
      </c>
      <c r="Q204" s="5" t="s">
        <v>297</v>
      </c>
      <c r="R204" s="5">
        <v>6</v>
      </c>
      <c r="S204" s="7">
        <v>45844</v>
      </c>
      <c r="T204" s="6"/>
    </row>
    <row r="205" spans="1:20" ht="15.75" customHeight="1">
      <c r="A205" s="5" t="s">
        <v>513</v>
      </c>
      <c r="B205" s="5" t="s">
        <v>514</v>
      </c>
      <c r="C205" s="5" t="s">
        <v>225</v>
      </c>
      <c r="D205" s="5" t="s">
        <v>33</v>
      </c>
      <c r="E205" s="7">
        <v>45480</v>
      </c>
      <c r="F205" s="5" t="s">
        <v>34</v>
      </c>
      <c r="G205" s="7">
        <v>45529</v>
      </c>
      <c r="H205" s="6"/>
      <c r="I205" s="6"/>
      <c r="J205" s="6"/>
      <c r="K205" s="6"/>
      <c r="L205" s="6"/>
      <c r="M205" s="6"/>
      <c r="N205" s="7">
        <v>45480</v>
      </c>
      <c r="O205" s="5" t="s">
        <v>27</v>
      </c>
      <c r="P205" s="5" t="s">
        <v>59</v>
      </c>
      <c r="Q205" s="5" t="s">
        <v>585</v>
      </c>
      <c r="R205" s="5">
        <v>12</v>
      </c>
      <c r="S205" s="7">
        <v>45557</v>
      </c>
      <c r="T205" s="6"/>
    </row>
    <row r="206" spans="1:20" ht="15.75" customHeight="1">
      <c r="A206" s="5" t="s">
        <v>513</v>
      </c>
      <c r="B206" s="5" t="s">
        <v>514</v>
      </c>
      <c r="C206" s="5" t="s">
        <v>119</v>
      </c>
      <c r="D206" s="5" t="s">
        <v>33</v>
      </c>
      <c r="E206" s="7">
        <v>45515</v>
      </c>
      <c r="F206" s="5" t="s">
        <v>34</v>
      </c>
      <c r="G206" s="7">
        <v>45557</v>
      </c>
      <c r="H206" s="6"/>
      <c r="I206" s="6"/>
      <c r="J206" s="6"/>
      <c r="K206" s="6"/>
      <c r="L206" s="6"/>
      <c r="M206" s="6"/>
      <c r="N206" s="7">
        <v>45515</v>
      </c>
      <c r="O206" s="5" t="s">
        <v>27</v>
      </c>
      <c r="P206" s="5" t="s">
        <v>28</v>
      </c>
      <c r="Q206" s="5" t="s">
        <v>586</v>
      </c>
      <c r="R206" s="5">
        <v>12</v>
      </c>
      <c r="S206" s="7">
        <v>45592</v>
      </c>
      <c r="T206" s="6"/>
    </row>
    <row r="207" spans="1:20" ht="15.75" customHeight="1">
      <c r="A207" s="5" t="s">
        <v>215</v>
      </c>
      <c r="B207" s="5" t="s">
        <v>216</v>
      </c>
      <c r="C207" s="5" t="s">
        <v>85</v>
      </c>
      <c r="D207" s="5" t="s">
        <v>212</v>
      </c>
      <c r="E207" s="7">
        <v>45620</v>
      </c>
      <c r="F207" s="5" t="s">
        <v>213</v>
      </c>
      <c r="G207" s="7">
        <v>45662</v>
      </c>
      <c r="H207" s="5" t="s">
        <v>35</v>
      </c>
      <c r="I207" s="7">
        <v>45704</v>
      </c>
      <c r="J207" s="6"/>
      <c r="K207" s="6"/>
      <c r="L207" s="6"/>
      <c r="M207" s="6"/>
      <c r="N207" s="7">
        <v>45620</v>
      </c>
      <c r="O207" s="5" t="s">
        <v>27</v>
      </c>
      <c r="P207" s="5" t="s">
        <v>28</v>
      </c>
      <c r="Q207" s="5" t="s">
        <v>217</v>
      </c>
      <c r="R207" s="5">
        <v>17</v>
      </c>
      <c r="S207" s="7">
        <v>45732</v>
      </c>
      <c r="T207" s="6"/>
    </row>
    <row r="208" spans="1:20" ht="15.75" customHeight="1">
      <c r="A208" s="5" t="s">
        <v>218</v>
      </c>
      <c r="B208" s="5" t="s">
        <v>219</v>
      </c>
      <c r="C208" s="5" t="s">
        <v>21</v>
      </c>
      <c r="D208" s="5" t="s">
        <v>212</v>
      </c>
      <c r="E208" s="7">
        <v>45620</v>
      </c>
      <c r="F208" s="5" t="s">
        <v>213</v>
      </c>
      <c r="G208" s="7">
        <v>45662</v>
      </c>
      <c r="H208" s="6"/>
      <c r="I208" s="6"/>
      <c r="J208" s="6"/>
      <c r="K208" s="6"/>
      <c r="L208" s="6"/>
      <c r="M208" s="6"/>
      <c r="N208" s="7">
        <v>45620</v>
      </c>
      <c r="O208" s="5" t="s">
        <v>27</v>
      </c>
      <c r="P208" s="5" t="s">
        <v>28</v>
      </c>
      <c r="Q208" s="5" t="s">
        <v>220</v>
      </c>
      <c r="R208" s="5">
        <v>12</v>
      </c>
      <c r="S208" s="7">
        <v>45697</v>
      </c>
      <c r="T208" s="6"/>
    </row>
    <row r="209" spans="1:20" ht="15.75" customHeight="1">
      <c r="A209" s="5" t="s">
        <v>212</v>
      </c>
      <c r="B209" s="5" t="s">
        <v>221</v>
      </c>
      <c r="C209" s="5" t="s">
        <v>222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>
        <v>45620</v>
      </c>
      <c r="O209" s="5" t="s">
        <v>27</v>
      </c>
      <c r="P209" s="5" t="s">
        <v>28</v>
      </c>
      <c r="Q209" s="5" t="s">
        <v>223</v>
      </c>
      <c r="R209" s="5">
        <v>6</v>
      </c>
      <c r="S209" s="7">
        <v>45655</v>
      </c>
      <c r="T209" s="6"/>
    </row>
    <row r="210" spans="1:20" ht="15.75" customHeight="1">
      <c r="A210" s="5" t="s">
        <v>218</v>
      </c>
      <c r="B210" s="5" t="s">
        <v>219</v>
      </c>
      <c r="C210" s="5" t="s">
        <v>81</v>
      </c>
      <c r="D210" s="5" t="s">
        <v>212</v>
      </c>
      <c r="E210" s="7">
        <v>45697</v>
      </c>
      <c r="F210" s="5" t="s">
        <v>213</v>
      </c>
      <c r="G210" s="7">
        <v>45746</v>
      </c>
      <c r="H210" s="6"/>
      <c r="I210" s="6"/>
      <c r="J210" s="6"/>
      <c r="K210" s="6"/>
      <c r="L210" s="6"/>
      <c r="M210" s="6"/>
      <c r="N210" s="7">
        <v>45697</v>
      </c>
      <c r="O210" s="5" t="s">
        <v>27</v>
      </c>
      <c r="P210" s="5" t="s">
        <v>28</v>
      </c>
      <c r="Q210" s="5" t="s">
        <v>586</v>
      </c>
      <c r="R210" s="5">
        <v>12</v>
      </c>
      <c r="S210" s="7">
        <v>45788</v>
      </c>
      <c r="T210" s="6"/>
    </row>
    <row r="211" spans="1:20" ht="15.75" customHeight="1">
      <c r="A211" s="5" t="s">
        <v>212</v>
      </c>
      <c r="B211" s="5" t="s">
        <v>221</v>
      </c>
      <c r="C211" s="5" t="s">
        <v>197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7">
        <v>45697</v>
      </c>
      <c r="O211" s="5" t="s">
        <v>27</v>
      </c>
      <c r="P211" s="5" t="s">
        <v>28</v>
      </c>
      <c r="Q211" s="5" t="s">
        <v>223</v>
      </c>
      <c r="R211" s="5">
        <v>6</v>
      </c>
      <c r="S211" s="7">
        <v>45732</v>
      </c>
      <c r="T211" s="6"/>
    </row>
    <row r="212" spans="1:20" ht="15.75" customHeight="1">
      <c r="A212" s="5" t="s">
        <v>516</v>
      </c>
      <c r="B212" s="5" t="s">
        <v>517</v>
      </c>
      <c r="C212" s="5" t="s">
        <v>58</v>
      </c>
      <c r="D212" s="5" t="s">
        <v>33</v>
      </c>
      <c r="E212" s="7">
        <v>45515</v>
      </c>
      <c r="F212" s="5" t="s">
        <v>34</v>
      </c>
      <c r="G212" s="7">
        <v>45557</v>
      </c>
      <c r="H212" s="5" t="s">
        <v>35</v>
      </c>
      <c r="I212" s="7">
        <v>45599</v>
      </c>
      <c r="J212" s="6"/>
      <c r="K212" s="6"/>
      <c r="L212" s="6"/>
      <c r="M212" s="6"/>
      <c r="N212" s="7">
        <v>45515</v>
      </c>
      <c r="O212" s="5" t="s">
        <v>27</v>
      </c>
      <c r="P212" s="5" t="s">
        <v>28</v>
      </c>
      <c r="Q212" s="5" t="s">
        <v>587</v>
      </c>
      <c r="R212" s="5">
        <v>17</v>
      </c>
      <c r="S212" s="7">
        <v>45627</v>
      </c>
      <c r="T212" s="6"/>
    </row>
    <row r="213" spans="1:20" ht="15.75" customHeight="1">
      <c r="A213" s="5" t="s">
        <v>22</v>
      </c>
      <c r="B213" s="5" t="s">
        <v>278</v>
      </c>
      <c r="C213" s="5" t="s">
        <v>119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>
        <v>45309</v>
      </c>
      <c r="O213" s="5" t="s">
        <v>87</v>
      </c>
      <c r="P213" s="5" t="s">
        <v>88</v>
      </c>
      <c r="Q213" s="5" t="s">
        <v>588</v>
      </c>
      <c r="R213" s="5">
        <v>6</v>
      </c>
      <c r="S213" s="7">
        <v>45328</v>
      </c>
      <c r="T213" s="6"/>
    </row>
    <row r="214" spans="1:20" ht="15.75" customHeight="1">
      <c r="A214" s="5" t="s">
        <v>19</v>
      </c>
      <c r="B214" s="5" t="s">
        <v>20</v>
      </c>
      <c r="C214" s="5" t="s">
        <v>225</v>
      </c>
      <c r="D214" s="5" t="s">
        <v>22</v>
      </c>
      <c r="E214" s="7">
        <v>45309</v>
      </c>
      <c r="F214" s="5" t="s">
        <v>23</v>
      </c>
      <c r="G214" s="7">
        <v>45330</v>
      </c>
      <c r="H214" s="5" t="s">
        <v>24</v>
      </c>
      <c r="I214" s="7">
        <v>45351</v>
      </c>
      <c r="J214" s="5" t="s">
        <v>25</v>
      </c>
      <c r="K214" s="7">
        <v>45372</v>
      </c>
      <c r="L214" s="5" t="s">
        <v>26</v>
      </c>
      <c r="M214" s="7">
        <v>45405</v>
      </c>
      <c r="N214" s="7">
        <v>45309</v>
      </c>
      <c r="O214" s="5" t="s">
        <v>87</v>
      </c>
      <c r="P214" s="5" t="s">
        <v>88</v>
      </c>
      <c r="Q214" s="5" t="s">
        <v>589</v>
      </c>
      <c r="R214" s="5">
        <v>30</v>
      </c>
      <c r="S214" s="7">
        <v>45412</v>
      </c>
      <c r="T214" s="6"/>
    </row>
    <row r="215" spans="1:20" ht="15.75" customHeight="1">
      <c r="A215" s="5" t="s">
        <v>130</v>
      </c>
      <c r="B215" s="5" t="s">
        <v>262</v>
      </c>
      <c r="C215" s="5" t="s">
        <v>164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>
        <v>45405</v>
      </c>
      <c r="O215" s="5" t="s">
        <v>87</v>
      </c>
      <c r="P215" s="5" t="s">
        <v>88</v>
      </c>
      <c r="Q215" s="5" t="s">
        <v>590</v>
      </c>
      <c r="R215" s="5">
        <v>6</v>
      </c>
      <c r="S215" s="7">
        <v>45421</v>
      </c>
      <c r="T215" s="6"/>
    </row>
    <row r="216" spans="1:20" ht="15.75" customHeight="1">
      <c r="A216" s="5" t="s">
        <v>90</v>
      </c>
      <c r="B216" s="5" t="s">
        <v>91</v>
      </c>
      <c r="C216" s="5" t="s">
        <v>92</v>
      </c>
      <c r="D216" s="5" t="s">
        <v>93</v>
      </c>
      <c r="E216" s="7">
        <v>45547</v>
      </c>
      <c r="F216" s="5" t="s">
        <v>94</v>
      </c>
      <c r="G216" s="7">
        <v>45575</v>
      </c>
      <c r="H216" s="5" t="s">
        <v>95</v>
      </c>
      <c r="I216" s="7">
        <v>45596</v>
      </c>
      <c r="J216" s="5" t="s">
        <v>96</v>
      </c>
      <c r="K216" s="7">
        <v>45617</v>
      </c>
      <c r="L216" s="5" t="s">
        <v>97</v>
      </c>
      <c r="M216" s="7">
        <v>45638</v>
      </c>
      <c r="N216" s="7">
        <v>45547</v>
      </c>
      <c r="O216" s="5" t="s">
        <v>87</v>
      </c>
      <c r="P216" s="5" t="s">
        <v>88</v>
      </c>
      <c r="Q216" s="5" t="s">
        <v>98</v>
      </c>
      <c r="R216" s="5">
        <v>27</v>
      </c>
      <c r="S216" s="7">
        <v>45638</v>
      </c>
      <c r="T216" s="6"/>
    </row>
    <row r="217" spans="1:20" ht="15.75" customHeight="1">
      <c r="A217" s="5" t="s">
        <v>93</v>
      </c>
      <c r="B217" s="5" t="s">
        <v>353</v>
      </c>
      <c r="C217" s="5" t="s">
        <v>188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>
        <v>45547</v>
      </c>
      <c r="O217" s="5" t="s">
        <v>87</v>
      </c>
      <c r="P217" s="5" t="s">
        <v>88</v>
      </c>
      <c r="Q217" s="5" t="s">
        <v>591</v>
      </c>
      <c r="R217" s="5">
        <v>6</v>
      </c>
      <c r="S217" s="7">
        <v>45566</v>
      </c>
      <c r="T217" s="6"/>
    </row>
    <row r="218" spans="1:20" ht="15.75" customHeight="1">
      <c r="A218" s="5" t="s">
        <v>111</v>
      </c>
      <c r="B218" s="5" t="s">
        <v>112</v>
      </c>
      <c r="C218" s="5" t="s">
        <v>92</v>
      </c>
      <c r="D218" s="5" t="s">
        <v>94</v>
      </c>
      <c r="E218" s="7">
        <v>45575</v>
      </c>
      <c r="F218" s="5" t="s">
        <v>95</v>
      </c>
      <c r="G218" s="7">
        <v>45596</v>
      </c>
      <c r="H218" s="5" t="s">
        <v>96</v>
      </c>
      <c r="I218" s="7">
        <v>45617</v>
      </c>
      <c r="J218" s="6"/>
      <c r="K218" s="6"/>
      <c r="L218" s="6"/>
      <c r="M218" s="6"/>
      <c r="N218" s="7">
        <v>45575</v>
      </c>
      <c r="O218" s="5" t="s">
        <v>87</v>
      </c>
      <c r="P218" s="5" t="s">
        <v>88</v>
      </c>
      <c r="Q218" s="5" t="s">
        <v>113</v>
      </c>
      <c r="R218" s="5">
        <v>16</v>
      </c>
      <c r="S218" s="7">
        <v>45629</v>
      </c>
      <c r="T218" s="6"/>
    </row>
    <row r="219" spans="1:20" ht="15.75" customHeight="1">
      <c r="A219" s="5" t="s">
        <v>94</v>
      </c>
      <c r="B219" s="5" t="s">
        <v>426</v>
      </c>
      <c r="C219" s="5" t="s">
        <v>92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>
        <v>45575</v>
      </c>
      <c r="O219" s="5" t="s">
        <v>87</v>
      </c>
      <c r="P219" s="5" t="s">
        <v>88</v>
      </c>
      <c r="Q219" s="5" t="s">
        <v>476</v>
      </c>
      <c r="R219" s="5">
        <v>5</v>
      </c>
      <c r="S219" s="7">
        <v>45589</v>
      </c>
      <c r="T219" s="6"/>
    </row>
    <row r="220" spans="1:20" ht="15.75" customHeight="1">
      <c r="A220" s="5" t="s">
        <v>369</v>
      </c>
      <c r="B220" s="5" t="s">
        <v>370</v>
      </c>
      <c r="C220" s="5" t="s">
        <v>233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7">
        <v>45322</v>
      </c>
      <c r="O220" s="5" t="s">
        <v>312</v>
      </c>
      <c r="P220" s="5" t="s">
        <v>88</v>
      </c>
      <c r="Q220" s="5" t="s">
        <v>393</v>
      </c>
      <c r="R220" s="5">
        <v>6</v>
      </c>
      <c r="S220" s="7">
        <v>45341</v>
      </c>
      <c r="T220" s="6"/>
    </row>
    <row r="221" spans="1:20" ht="15.75" customHeight="1">
      <c r="A221" s="5" t="s">
        <v>52</v>
      </c>
      <c r="B221" s="5" t="s">
        <v>276</v>
      </c>
      <c r="C221" s="5" t="s">
        <v>331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>
        <v>45304</v>
      </c>
      <c r="O221" s="5" t="s">
        <v>67</v>
      </c>
      <c r="P221" s="5" t="s">
        <v>59</v>
      </c>
      <c r="Q221" s="5" t="s">
        <v>497</v>
      </c>
      <c r="R221" s="5">
        <v>5</v>
      </c>
      <c r="S221" s="7">
        <v>45332</v>
      </c>
      <c r="T221" s="6"/>
    </row>
    <row r="222" spans="1:20" ht="15.75" customHeight="1">
      <c r="A222" s="5" t="s">
        <v>52</v>
      </c>
      <c r="B222" s="5" t="s">
        <v>276</v>
      </c>
      <c r="C222" s="5" t="s">
        <v>358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>
        <v>45431</v>
      </c>
      <c r="O222" s="5" t="s">
        <v>27</v>
      </c>
      <c r="P222" s="5" t="s">
        <v>28</v>
      </c>
      <c r="Q222" s="5" t="s">
        <v>497</v>
      </c>
      <c r="R222" s="5">
        <v>5</v>
      </c>
      <c r="S222" s="7">
        <v>45466</v>
      </c>
      <c r="T222" s="6"/>
    </row>
    <row r="223" spans="1:20" ht="15.75" customHeight="1">
      <c r="A223" s="5" t="s">
        <v>49</v>
      </c>
      <c r="B223" s="5" t="s">
        <v>50</v>
      </c>
      <c r="C223" s="5" t="s">
        <v>51</v>
      </c>
      <c r="D223" s="5" t="s">
        <v>52</v>
      </c>
      <c r="E223" s="7">
        <v>45473</v>
      </c>
      <c r="F223" s="5" t="s">
        <v>494</v>
      </c>
      <c r="G223" s="7">
        <v>45515</v>
      </c>
      <c r="H223" s="5" t="s">
        <v>54</v>
      </c>
      <c r="I223" s="7">
        <v>45550</v>
      </c>
      <c r="J223" s="5" t="s">
        <v>55</v>
      </c>
      <c r="K223" s="7">
        <v>45592</v>
      </c>
      <c r="L223" s="5" t="s">
        <v>56</v>
      </c>
      <c r="M223" s="7">
        <v>45627</v>
      </c>
      <c r="N223" s="7">
        <v>45473</v>
      </c>
      <c r="O223" s="5" t="s">
        <v>27</v>
      </c>
      <c r="P223" s="5" t="s">
        <v>28</v>
      </c>
      <c r="Q223" s="5" t="s">
        <v>57</v>
      </c>
      <c r="R223" s="5">
        <v>26</v>
      </c>
      <c r="S223" s="7">
        <v>45648</v>
      </c>
      <c r="T223" s="6"/>
    </row>
    <row r="224" spans="1:20" ht="15.75" customHeight="1">
      <c r="A224" s="5" t="s">
        <v>49</v>
      </c>
      <c r="B224" s="5" t="s">
        <v>50</v>
      </c>
      <c r="C224" s="5" t="s">
        <v>109</v>
      </c>
      <c r="D224" s="5" t="s">
        <v>52</v>
      </c>
      <c r="E224" s="7">
        <v>45575</v>
      </c>
      <c r="F224" s="5" t="s">
        <v>53</v>
      </c>
      <c r="G224" s="7">
        <v>45617</v>
      </c>
      <c r="H224" s="5" t="s">
        <v>54</v>
      </c>
      <c r="I224" s="7">
        <v>45659</v>
      </c>
      <c r="J224" s="5" t="s">
        <v>55</v>
      </c>
      <c r="K224" s="7">
        <v>45694</v>
      </c>
      <c r="L224" s="5" t="s">
        <v>56</v>
      </c>
      <c r="M224" s="7">
        <v>45729</v>
      </c>
      <c r="N224" s="7">
        <v>45575</v>
      </c>
      <c r="O224" s="5" t="s">
        <v>114</v>
      </c>
      <c r="P224" s="5" t="s">
        <v>88</v>
      </c>
      <c r="Q224" s="5" t="s">
        <v>592</v>
      </c>
      <c r="R224" s="5">
        <v>26</v>
      </c>
      <c r="S224" s="7">
        <v>45750</v>
      </c>
      <c r="T224" s="6"/>
    </row>
    <row r="225" spans="1:20" ht="15.75" customHeight="1">
      <c r="A225" s="5" t="s">
        <v>83</v>
      </c>
      <c r="B225" s="5" t="s">
        <v>84</v>
      </c>
      <c r="C225" s="5" t="s">
        <v>115</v>
      </c>
      <c r="D225" s="5" t="s">
        <v>52</v>
      </c>
      <c r="E225" s="7">
        <v>45575</v>
      </c>
      <c r="F225" s="5" t="s">
        <v>71</v>
      </c>
      <c r="G225" s="7">
        <v>45605</v>
      </c>
      <c r="H225" s="5" t="s">
        <v>24</v>
      </c>
      <c r="I225" s="7">
        <v>45647</v>
      </c>
      <c r="J225" s="6"/>
      <c r="K225" s="6"/>
      <c r="L225" s="6"/>
      <c r="M225" s="6"/>
      <c r="N225" s="7">
        <v>45575</v>
      </c>
      <c r="O225" s="5" t="s">
        <v>114</v>
      </c>
      <c r="P225" s="5" t="s">
        <v>88</v>
      </c>
      <c r="Q225" s="5" t="s">
        <v>116</v>
      </c>
      <c r="R225" s="5">
        <v>17</v>
      </c>
      <c r="S225" s="7">
        <v>45687</v>
      </c>
      <c r="T225" s="6"/>
    </row>
    <row r="226" spans="1:20" ht="15.75" customHeight="1">
      <c r="A226" s="5" t="s">
        <v>52</v>
      </c>
      <c r="B226" s="5" t="s">
        <v>276</v>
      </c>
      <c r="C226" s="5" t="s">
        <v>109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>
        <v>45575</v>
      </c>
      <c r="O226" s="5" t="s">
        <v>114</v>
      </c>
      <c r="P226" s="5" t="s">
        <v>88</v>
      </c>
      <c r="Q226" s="5" t="s">
        <v>497</v>
      </c>
      <c r="R226" s="5">
        <v>5</v>
      </c>
      <c r="S226" s="7">
        <v>45603</v>
      </c>
      <c r="T226" s="6"/>
    </row>
    <row r="227" spans="1:20" ht="15.75" customHeight="1">
      <c r="A227" s="5" t="s">
        <v>83</v>
      </c>
      <c r="B227" s="5" t="s">
        <v>84</v>
      </c>
      <c r="C227" s="5" t="s">
        <v>39</v>
      </c>
      <c r="D227" s="5" t="s">
        <v>52</v>
      </c>
      <c r="E227" s="7">
        <v>45431</v>
      </c>
      <c r="F227" s="5" t="s">
        <v>71</v>
      </c>
      <c r="G227" s="7">
        <v>45480</v>
      </c>
      <c r="H227" s="5" t="s">
        <v>24</v>
      </c>
      <c r="I227" s="7">
        <v>45543</v>
      </c>
      <c r="J227" s="6"/>
      <c r="K227" s="6"/>
      <c r="L227" s="6"/>
      <c r="M227" s="6"/>
      <c r="N227" s="7">
        <v>45431</v>
      </c>
      <c r="O227" s="5" t="s">
        <v>27</v>
      </c>
      <c r="P227" s="5" t="s">
        <v>28</v>
      </c>
      <c r="Q227" s="5" t="s">
        <v>593</v>
      </c>
      <c r="R227" s="5">
        <v>17</v>
      </c>
      <c r="S227" s="7">
        <v>45564</v>
      </c>
      <c r="T227" s="6"/>
    </row>
    <row r="228" spans="1:20" ht="15.75" customHeight="1">
      <c r="A228" s="5" t="s">
        <v>528</v>
      </c>
      <c r="B228" s="5" t="s">
        <v>529</v>
      </c>
      <c r="C228" s="5" t="s">
        <v>358</v>
      </c>
      <c r="D228" s="5" t="s">
        <v>52</v>
      </c>
      <c r="E228" s="7">
        <v>45431</v>
      </c>
      <c r="F228" s="5" t="s">
        <v>494</v>
      </c>
      <c r="G228" s="7">
        <v>45473</v>
      </c>
      <c r="H228" s="5" t="s">
        <v>54</v>
      </c>
      <c r="I228" s="7">
        <v>45515</v>
      </c>
      <c r="J228" s="5" t="s">
        <v>55</v>
      </c>
      <c r="K228" s="7">
        <v>45550</v>
      </c>
      <c r="L228" s="5" t="s">
        <v>530</v>
      </c>
      <c r="M228" s="7">
        <v>45592</v>
      </c>
      <c r="N228" s="7">
        <v>45431</v>
      </c>
      <c r="O228" s="5" t="s">
        <v>27</v>
      </c>
      <c r="P228" s="5" t="s">
        <v>28</v>
      </c>
      <c r="Q228" s="5" t="s">
        <v>594</v>
      </c>
      <c r="R228" s="5">
        <v>25</v>
      </c>
      <c r="S228" s="7">
        <v>45613</v>
      </c>
      <c r="T228" s="6"/>
    </row>
    <row r="229" spans="1:20" ht="15.75" customHeight="1">
      <c r="A229" s="5" t="s">
        <v>49</v>
      </c>
      <c r="B229" s="5" t="s">
        <v>50</v>
      </c>
      <c r="C229" s="5" t="s">
        <v>78</v>
      </c>
      <c r="D229" s="5" t="s">
        <v>52</v>
      </c>
      <c r="E229" s="7">
        <v>45542</v>
      </c>
      <c r="F229" s="5" t="s">
        <v>494</v>
      </c>
      <c r="G229" s="7">
        <v>45584</v>
      </c>
      <c r="H229" s="5" t="s">
        <v>54</v>
      </c>
      <c r="I229" s="7">
        <v>45619</v>
      </c>
      <c r="J229" s="5" t="s">
        <v>55</v>
      </c>
      <c r="K229" s="7">
        <v>45654</v>
      </c>
      <c r="L229" s="5" t="s">
        <v>56</v>
      </c>
      <c r="M229" s="7">
        <v>45689</v>
      </c>
      <c r="N229" s="7">
        <v>45542</v>
      </c>
      <c r="O229" s="5" t="s">
        <v>67</v>
      </c>
      <c r="P229" s="5" t="s">
        <v>59</v>
      </c>
      <c r="Q229" s="5" t="s">
        <v>82</v>
      </c>
      <c r="R229" s="5">
        <v>26</v>
      </c>
      <c r="S229" s="7">
        <v>45717</v>
      </c>
      <c r="T229" s="6"/>
    </row>
    <row r="230" spans="1:20" ht="15.75" customHeight="1">
      <c r="A230" s="5" t="s">
        <v>83</v>
      </c>
      <c r="B230" s="5" t="s">
        <v>84</v>
      </c>
      <c r="C230" s="5" t="s">
        <v>85</v>
      </c>
      <c r="D230" s="5" t="s">
        <v>52</v>
      </c>
      <c r="E230" s="7">
        <v>45542</v>
      </c>
      <c r="F230" s="5" t="s">
        <v>71</v>
      </c>
      <c r="G230" s="7">
        <v>45578</v>
      </c>
      <c r="H230" s="5" t="s">
        <v>24</v>
      </c>
      <c r="I230" s="7">
        <v>45619</v>
      </c>
      <c r="J230" s="6"/>
      <c r="K230" s="6"/>
      <c r="L230" s="6"/>
      <c r="M230" s="6"/>
      <c r="N230" s="7">
        <v>45542</v>
      </c>
      <c r="O230" s="5" t="s">
        <v>67</v>
      </c>
      <c r="P230" s="5" t="s">
        <v>59</v>
      </c>
      <c r="Q230" s="5" t="s">
        <v>86</v>
      </c>
      <c r="R230" s="5">
        <v>17</v>
      </c>
      <c r="S230" s="7">
        <v>45654</v>
      </c>
      <c r="T230" s="6"/>
    </row>
    <row r="231" spans="1:20" ht="15.75" customHeight="1">
      <c r="A231" s="5" t="s">
        <v>52</v>
      </c>
      <c r="B231" s="5" t="s">
        <v>276</v>
      </c>
      <c r="C231" s="5" t="s">
        <v>78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7">
        <v>45542</v>
      </c>
      <c r="O231" s="5" t="s">
        <v>67</v>
      </c>
      <c r="P231" s="5" t="s">
        <v>59</v>
      </c>
      <c r="Q231" s="5" t="s">
        <v>497</v>
      </c>
      <c r="R231" s="5">
        <v>5</v>
      </c>
      <c r="S231" s="7">
        <v>45570</v>
      </c>
      <c r="T231" s="6"/>
    </row>
    <row r="232" spans="1:20" ht="15.75" customHeight="1">
      <c r="A232" s="5" t="s">
        <v>494</v>
      </c>
      <c r="B232" s="5" t="s">
        <v>495</v>
      </c>
      <c r="C232" s="5" t="s">
        <v>331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7">
        <v>45584</v>
      </c>
      <c r="O232" s="5" t="s">
        <v>67</v>
      </c>
      <c r="P232" s="5" t="s">
        <v>59</v>
      </c>
      <c r="Q232" s="5" t="s">
        <v>496</v>
      </c>
      <c r="R232" s="5">
        <v>5</v>
      </c>
      <c r="S232" s="7">
        <v>45612</v>
      </c>
      <c r="T232" s="6"/>
    </row>
    <row r="233" spans="1:20" ht="15.75" customHeight="1">
      <c r="A233" s="5" t="s">
        <v>494</v>
      </c>
      <c r="B233" s="5" t="s">
        <v>495</v>
      </c>
      <c r="C233" s="5" t="s">
        <v>142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>
        <v>45515</v>
      </c>
      <c r="O233" s="5" t="s">
        <v>27</v>
      </c>
      <c r="P233" s="5" t="s">
        <v>28</v>
      </c>
      <c r="Q233" s="5" t="s">
        <v>496</v>
      </c>
      <c r="R233" s="5">
        <v>5</v>
      </c>
      <c r="S233" s="7">
        <v>45543</v>
      </c>
      <c r="T233" s="6"/>
    </row>
    <row r="234" spans="1:20" ht="15.75" customHeight="1">
      <c r="A234" s="5" t="s">
        <v>528</v>
      </c>
      <c r="B234" s="5" t="s">
        <v>529</v>
      </c>
      <c r="C234" s="5" t="s">
        <v>331</v>
      </c>
      <c r="D234" s="5" t="s">
        <v>52</v>
      </c>
      <c r="E234" s="7">
        <v>45304</v>
      </c>
      <c r="F234" s="5" t="s">
        <v>494</v>
      </c>
      <c r="G234" s="7">
        <v>45339</v>
      </c>
      <c r="H234" s="5" t="s">
        <v>54</v>
      </c>
      <c r="I234" s="7">
        <v>45374</v>
      </c>
      <c r="J234" s="5" t="s">
        <v>55</v>
      </c>
      <c r="K234" s="7">
        <v>45416</v>
      </c>
      <c r="L234" s="5" t="s">
        <v>530</v>
      </c>
      <c r="M234" s="7">
        <v>45451</v>
      </c>
      <c r="N234" s="7">
        <v>45304</v>
      </c>
      <c r="O234" s="5" t="s">
        <v>67</v>
      </c>
      <c r="P234" s="5" t="s">
        <v>59</v>
      </c>
      <c r="Q234" s="5" t="s">
        <v>595</v>
      </c>
      <c r="R234" s="5">
        <v>25</v>
      </c>
      <c r="S234" s="7">
        <v>45472</v>
      </c>
      <c r="T234" s="6"/>
    </row>
    <row r="235" spans="1:20" ht="15.75" customHeight="1">
      <c r="A235" s="5" t="s">
        <v>83</v>
      </c>
      <c r="B235" s="5" t="s">
        <v>84</v>
      </c>
      <c r="C235" s="5" t="s">
        <v>58</v>
      </c>
      <c r="D235" s="5" t="s">
        <v>52</v>
      </c>
      <c r="E235" s="7">
        <v>45473</v>
      </c>
      <c r="F235" s="5" t="s">
        <v>71</v>
      </c>
      <c r="G235" s="7">
        <v>45515</v>
      </c>
      <c r="H235" s="5" t="s">
        <v>24</v>
      </c>
      <c r="I235" s="7">
        <v>45564</v>
      </c>
      <c r="J235" s="6"/>
      <c r="K235" s="6"/>
      <c r="L235" s="6"/>
      <c r="M235" s="6"/>
      <c r="N235" s="7">
        <v>45473</v>
      </c>
      <c r="O235" s="5" t="s">
        <v>27</v>
      </c>
      <c r="P235" s="5" t="s">
        <v>28</v>
      </c>
      <c r="Q235" s="5" t="s">
        <v>596</v>
      </c>
      <c r="R235" s="5">
        <v>17</v>
      </c>
      <c r="S235" s="7">
        <v>45585</v>
      </c>
      <c r="T235" s="6"/>
    </row>
    <row r="236" spans="1:20" ht="15.75" customHeight="1">
      <c r="A236" s="5" t="s">
        <v>83</v>
      </c>
      <c r="B236" s="5" t="s">
        <v>84</v>
      </c>
      <c r="C236" s="5" t="s">
        <v>274</v>
      </c>
      <c r="D236" s="5" t="s">
        <v>52</v>
      </c>
      <c r="E236" s="7">
        <v>45304</v>
      </c>
      <c r="F236" s="5" t="s">
        <v>71</v>
      </c>
      <c r="G236" s="7">
        <v>45346</v>
      </c>
      <c r="H236" s="5" t="s">
        <v>24</v>
      </c>
      <c r="I236" s="7">
        <v>45395</v>
      </c>
      <c r="J236" s="6"/>
      <c r="K236" s="6"/>
      <c r="L236" s="6"/>
      <c r="M236" s="6"/>
      <c r="N236" s="7">
        <v>45304</v>
      </c>
      <c r="O236" s="5" t="s">
        <v>67</v>
      </c>
      <c r="P236" s="5" t="s">
        <v>59</v>
      </c>
      <c r="Q236" s="5" t="s">
        <v>597</v>
      </c>
      <c r="R236" s="5">
        <v>17</v>
      </c>
      <c r="S236" s="7">
        <v>45416</v>
      </c>
      <c r="T236" s="6"/>
    </row>
    <row r="237" spans="1:20" ht="15.75" customHeight="1">
      <c r="A237" s="5" t="s">
        <v>598</v>
      </c>
      <c r="B237" s="5" t="s">
        <v>599</v>
      </c>
      <c r="C237" s="5" t="s">
        <v>92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>
        <v>45372</v>
      </c>
      <c r="O237" s="5" t="s">
        <v>87</v>
      </c>
      <c r="P237" s="5" t="s">
        <v>88</v>
      </c>
      <c r="Q237" s="5" t="s">
        <v>600</v>
      </c>
      <c r="R237" s="5">
        <v>6</v>
      </c>
      <c r="S237" s="7">
        <v>45393</v>
      </c>
      <c r="T237" s="6"/>
    </row>
    <row r="238" spans="1:20" ht="15.75" customHeight="1">
      <c r="A238" s="5" t="s">
        <v>598</v>
      </c>
      <c r="B238" s="5" t="s">
        <v>599</v>
      </c>
      <c r="C238" s="5" t="s">
        <v>188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>
        <v>45456</v>
      </c>
      <c r="O238" s="5" t="s">
        <v>87</v>
      </c>
      <c r="P238" s="5" t="s">
        <v>88</v>
      </c>
      <c r="Q238" s="5" t="s">
        <v>600</v>
      </c>
      <c r="R238" s="5">
        <v>6</v>
      </c>
      <c r="S238" s="7">
        <v>45475</v>
      </c>
      <c r="T238" s="6"/>
    </row>
    <row r="239" spans="1:20" ht="15.75" customHeight="1">
      <c r="A239" s="5" t="s">
        <v>601</v>
      </c>
      <c r="B239" s="5" t="s">
        <v>602</v>
      </c>
      <c r="C239" s="5" t="s">
        <v>313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7">
        <v>45535</v>
      </c>
      <c r="O239" s="5" t="s">
        <v>67</v>
      </c>
      <c r="P239" s="5" t="s">
        <v>59</v>
      </c>
      <c r="Q239" s="5" t="s">
        <v>603</v>
      </c>
      <c r="R239" s="5">
        <v>6</v>
      </c>
      <c r="S239" s="7">
        <v>45570</v>
      </c>
      <c r="T239" s="6"/>
    </row>
    <row r="240" spans="1:20" ht="15.75" customHeight="1">
      <c r="A240" s="5" t="s">
        <v>601</v>
      </c>
      <c r="B240" s="5" t="s">
        <v>602</v>
      </c>
      <c r="C240" s="5" t="s">
        <v>92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>
        <v>45308</v>
      </c>
      <c r="O240" s="5" t="s">
        <v>312</v>
      </c>
      <c r="P240" s="5" t="s">
        <v>88</v>
      </c>
      <c r="Q240" s="5" t="s">
        <v>603</v>
      </c>
      <c r="R240" s="5">
        <v>6</v>
      </c>
      <c r="S240" s="7">
        <v>45327</v>
      </c>
      <c r="T240" s="6"/>
    </row>
    <row r="241" spans="1:20" ht="15.75" customHeight="1">
      <c r="A241" s="5" t="s">
        <v>43</v>
      </c>
      <c r="B241" s="5" t="s">
        <v>138</v>
      </c>
      <c r="C241" s="5" t="s">
        <v>51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>
        <v>45325</v>
      </c>
      <c r="O241" s="5" t="s">
        <v>67</v>
      </c>
      <c r="P241" s="5" t="s">
        <v>59</v>
      </c>
      <c r="Q241" s="5" t="s">
        <v>243</v>
      </c>
      <c r="R241" s="5">
        <v>6</v>
      </c>
      <c r="S241" s="7">
        <v>45360</v>
      </c>
      <c r="T241" s="6"/>
    </row>
    <row r="242" spans="1:20" ht="15.75" customHeight="1">
      <c r="A242" s="5" t="s">
        <v>41</v>
      </c>
      <c r="B242" s="5" t="s">
        <v>42</v>
      </c>
      <c r="C242" s="5" t="s">
        <v>147</v>
      </c>
      <c r="D242" s="5" t="s">
        <v>43</v>
      </c>
      <c r="E242" s="7">
        <v>45325</v>
      </c>
      <c r="F242" s="5" t="s">
        <v>44</v>
      </c>
      <c r="G242" s="7">
        <v>45367</v>
      </c>
      <c r="H242" s="5" t="s">
        <v>45</v>
      </c>
      <c r="I242" s="7">
        <v>45416</v>
      </c>
      <c r="J242" s="5" t="s">
        <v>46</v>
      </c>
      <c r="K242" s="7">
        <v>45458</v>
      </c>
      <c r="L242" s="5" t="s">
        <v>47</v>
      </c>
      <c r="M242" s="7">
        <v>45498</v>
      </c>
      <c r="N242" s="7">
        <v>45325</v>
      </c>
      <c r="O242" s="5" t="s">
        <v>67</v>
      </c>
      <c r="P242" s="5" t="s">
        <v>59</v>
      </c>
      <c r="Q242" s="5" t="s">
        <v>604</v>
      </c>
      <c r="R242" s="5">
        <v>29</v>
      </c>
      <c r="S242" s="7">
        <v>45521</v>
      </c>
      <c r="T242" s="6"/>
    </row>
    <row r="243" spans="1:20" ht="15.75" customHeight="1">
      <c r="A243" s="5" t="s">
        <v>249</v>
      </c>
      <c r="B243" s="5" t="s">
        <v>363</v>
      </c>
      <c r="C243" s="5" t="s">
        <v>331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7">
        <v>45322</v>
      </c>
      <c r="O243" s="5" t="s">
        <v>312</v>
      </c>
      <c r="P243" s="5" t="s">
        <v>88</v>
      </c>
      <c r="Q243" s="5" t="s">
        <v>605</v>
      </c>
      <c r="R243" s="5">
        <v>6</v>
      </c>
      <c r="S243" s="7">
        <v>45341</v>
      </c>
      <c r="T243" s="6"/>
    </row>
    <row r="244" spans="1:20" ht="15.75" customHeight="1">
      <c r="A244" s="5" t="s">
        <v>249</v>
      </c>
      <c r="B244" s="5" t="s">
        <v>363</v>
      </c>
      <c r="C244" s="5" t="s">
        <v>197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7">
        <v>45402</v>
      </c>
      <c r="O244" s="5" t="s">
        <v>67</v>
      </c>
      <c r="P244" s="5" t="s">
        <v>59</v>
      </c>
      <c r="Q244" s="5" t="s">
        <v>605</v>
      </c>
      <c r="R244" s="5">
        <v>6</v>
      </c>
      <c r="S244" s="7">
        <v>45437</v>
      </c>
      <c r="T244" s="6"/>
    </row>
    <row r="245" spans="1:20" ht="15.75" customHeight="1">
      <c r="A245" s="5" t="s">
        <v>54</v>
      </c>
      <c r="B245" s="5" t="s">
        <v>200</v>
      </c>
      <c r="C245" s="5" t="s">
        <v>222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7">
        <v>45332</v>
      </c>
      <c r="O245" s="5" t="s">
        <v>67</v>
      </c>
      <c r="P245" s="5" t="s">
        <v>59</v>
      </c>
      <c r="Q245" s="5" t="s">
        <v>606</v>
      </c>
      <c r="R245" s="5">
        <v>5</v>
      </c>
      <c r="S245" s="7">
        <v>45360</v>
      </c>
      <c r="T245" s="6"/>
    </row>
    <row r="246" spans="1:20" ht="15.75" customHeight="1">
      <c r="A246" s="5" t="s">
        <v>45</v>
      </c>
      <c r="B246" s="5" t="s">
        <v>180</v>
      </c>
      <c r="C246" s="5" t="s">
        <v>139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>
        <v>45543</v>
      </c>
      <c r="O246" s="5" t="s">
        <v>27</v>
      </c>
      <c r="P246" s="5" t="s">
        <v>28</v>
      </c>
      <c r="Q246" s="5" t="s">
        <v>607</v>
      </c>
      <c r="R246" s="5">
        <v>6</v>
      </c>
      <c r="S246" s="7">
        <v>45578</v>
      </c>
      <c r="T246" s="6"/>
    </row>
    <row r="247" spans="1:20" ht="15.75" customHeight="1">
      <c r="A247" s="5" t="s">
        <v>45</v>
      </c>
      <c r="B247" s="5" t="s">
        <v>180</v>
      </c>
      <c r="C247" s="5" t="s">
        <v>136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7">
        <v>45416</v>
      </c>
      <c r="O247" s="5" t="s">
        <v>67</v>
      </c>
      <c r="P247" s="5" t="s">
        <v>59</v>
      </c>
      <c r="Q247" s="5" t="s">
        <v>607</v>
      </c>
      <c r="R247" s="5">
        <v>6</v>
      </c>
      <c r="S247" s="7">
        <v>45451</v>
      </c>
      <c r="T247" s="6"/>
    </row>
    <row r="248" spans="1:20" ht="15.75" customHeight="1">
      <c r="A248" s="5" t="s">
        <v>45</v>
      </c>
      <c r="B248" s="5" t="s">
        <v>180</v>
      </c>
      <c r="C248" s="5" t="s">
        <v>248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7">
        <v>45319</v>
      </c>
      <c r="O248" s="5" t="s">
        <v>27</v>
      </c>
      <c r="P248" s="5" t="s">
        <v>28</v>
      </c>
      <c r="Q248" s="5" t="s">
        <v>607</v>
      </c>
      <c r="R248" s="5">
        <v>6</v>
      </c>
      <c r="S248" s="7">
        <v>45354</v>
      </c>
      <c r="T248" s="6"/>
    </row>
    <row r="249" spans="1:20" ht="15.75" customHeight="1">
      <c r="A249" s="5" t="s">
        <v>45</v>
      </c>
      <c r="B249" s="5" t="s">
        <v>180</v>
      </c>
      <c r="C249" s="5" t="s">
        <v>366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7">
        <v>45473</v>
      </c>
      <c r="O249" s="5" t="s">
        <v>27</v>
      </c>
      <c r="P249" s="5" t="s">
        <v>28</v>
      </c>
      <c r="Q249" s="5" t="s">
        <v>607</v>
      </c>
      <c r="R249" s="5">
        <v>6</v>
      </c>
      <c r="S249" s="7">
        <v>45515</v>
      </c>
      <c r="T249" s="6"/>
    </row>
    <row r="250" spans="1:20" ht="15.75" customHeight="1">
      <c r="A250" s="5" t="s">
        <v>130</v>
      </c>
      <c r="B250" s="5" t="s">
        <v>262</v>
      </c>
      <c r="C250" s="5" t="s">
        <v>181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>
        <v>45295</v>
      </c>
      <c r="O250" s="5" t="s">
        <v>87</v>
      </c>
      <c r="P250" s="5" t="s">
        <v>88</v>
      </c>
      <c r="Q250" s="5" t="s">
        <v>288</v>
      </c>
      <c r="R250" s="5">
        <v>6</v>
      </c>
      <c r="S250" s="7">
        <v>45314</v>
      </c>
      <c r="T250" s="6"/>
    </row>
    <row r="251" spans="1:20" ht="15.75" customHeight="1">
      <c r="A251" s="5" t="s">
        <v>130</v>
      </c>
      <c r="B251" s="5" t="s">
        <v>262</v>
      </c>
      <c r="C251" s="5" t="s">
        <v>379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>
        <v>45312</v>
      </c>
      <c r="O251" s="5" t="s">
        <v>27</v>
      </c>
      <c r="P251" s="5" t="s">
        <v>28</v>
      </c>
      <c r="Q251" s="5" t="s">
        <v>288</v>
      </c>
      <c r="R251" s="5">
        <v>6</v>
      </c>
      <c r="S251" s="7">
        <v>45347</v>
      </c>
      <c r="T251" s="6"/>
    </row>
    <row r="252" spans="1:20" ht="15.75" customHeight="1">
      <c r="A252" s="5" t="s">
        <v>130</v>
      </c>
      <c r="B252" s="5" t="s">
        <v>262</v>
      </c>
      <c r="C252" s="5" t="s">
        <v>337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>
        <v>45340</v>
      </c>
      <c r="O252" s="5" t="s">
        <v>27</v>
      </c>
      <c r="P252" s="5" t="s">
        <v>59</v>
      </c>
      <c r="Q252" s="5" t="s">
        <v>288</v>
      </c>
      <c r="R252" s="5">
        <v>6</v>
      </c>
      <c r="S252" s="7">
        <v>45375</v>
      </c>
      <c r="T252" s="6"/>
    </row>
    <row r="253" spans="1:20" ht="15.75" customHeight="1">
      <c r="A253" s="5" t="s">
        <v>130</v>
      </c>
      <c r="B253" s="5" t="s">
        <v>262</v>
      </c>
      <c r="C253" s="5" t="s">
        <v>454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>
        <v>45388</v>
      </c>
      <c r="O253" s="5" t="s">
        <v>67</v>
      </c>
      <c r="P253" s="5" t="s">
        <v>59</v>
      </c>
      <c r="Q253" s="5" t="s">
        <v>288</v>
      </c>
      <c r="R253" s="5">
        <v>6</v>
      </c>
      <c r="S253" s="7">
        <v>45423</v>
      </c>
      <c r="T253" s="6"/>
    </row>
    <row r="254" spans="1:20" ht="15.75" customHeight="1">
      <c r="A254" s="5" t="s">
        <v>24</v>
      </c>
      <c r="B254" s="5" t="s">
        <v>149</v>
      </c>
      <c r="C254" s="5" t="s">
        <v>178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>
        <v>45431</v>
      </c>
      <c r="O254" s="5" t="s">
        <v>27</v>
      </c>
      <c r="P254" s="5" t="s">
        <v>28</v>
      </c>
      <c r="Q254" s="5" t="s">
        <v>316</v>
      </c>
      <c r="R254" s="5">
        <v>6</v>
      </c>
      <c r="S254" s="7">
        <v>45466</v>
      </c>
      <c r="T254" s="6"/>
    </row>
    <row r="255" spans="1:20" ht="15.75" customHeight="1">
      <c r="A255" s="5" t="s">
        <v>24</v>
      </c>
      <c r="B255" s="5" t="s">
        <v>149</v>
      </c>
      <c r="C255" s="5" t="s">
        <v>293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>
        <v>45449</v>
      </c>
      <c r="O255" s="5" t="s">
        <v>87</v>
      </c>
      <c r="P255" s="5" t="s">
        <v>88</v>
      </c>
      <c r="Q255" s="5" t="s">
        <v>316</v>
      </c>
      <c r="R255" s="5">
        <v>6</v>
      </c>
      <c r="S255" s="7">
        <v>45468</v>
      </c>
      <c r="T255" s="6"/>
    </row>
    <row r="256" spans="1:20" ht="15.75" customHeight="1">
      <c r="A256" s="5" t="s">
        <v>320</v>
      </c>
      <c r="B256" s="5" t="s">
        <v>321</v>
      </c>
      <c r="C256" s="5" t="s">
        <v>446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7">
        <v>45458</v>
      </c>
      <c r="O256" s="5" t="s">
        <v>67</v>
      </c>
      <c r="P256" s="5" t="s">
        <v>350</v>
      </c>
      <c r="Q256" s="5" t="s">
        <v>286</v>
      </c>
      <c r="R256" s="5">
        <v>5</v>
      </c>
      <c r="S256" s="7">
        <v>45486</v>
      </c>
      <c r="T256" s="6"/>
    </row>
    <row r="257" spans="1:20" ht="15.75" customHeight="1">
      <c r="A257" s="5" t="s">
        <v>130</v>
      </c>
      <c r="B257" s="5" t="s">
        <v>262</v>
      </c>
      <c r="C257" s="5" t="s">
        <v>239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>
        <v>45507</v>
      </c>
      <c r="O257" s="5" t="s">
        <v>67</v>
      </c>
      <c r="P257" s="5" t="s">
        <v>59</v>
      </c>
      <c r="Q257" s="5" t="s">
        <v>288</v>
      </c>
      <c r="R257" s="5">
        <v>6</v>
      </c>
      <c r="S257" s="7">
        <v>45542</v>
      </c>
      <c r="T257" s="6"/>
    </row>
    <row r="258" spans="1:20" ht="15.75" customHeight="1">
      <c r="A258" s="5" t="s">
        <v>24</v>
      </c>
      <c r="B258" s="5" t="s">
        <v>149</v>
      </c>
      <c r="C258" s="5" t="s">
        <v>419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>
        <v>45465</v>
      </c>
      <c r="O258" s="5" t="s">
        <v>67</v>
      </c>
      <c r="P258" s="5" t="s">
        <v>59</v>
      </c>
      <c r="Q258" s="5" t="s">
        <v>558</v>
      </c>
      <c r="R258" s="5">
        <v>6</v>
      </c>
      <c r="S258" s="7">
        <v>45500</v>
      </c>
      <c r="T258" s="6"/>
    </row>
    <row r="259" spans="1:20" ht="15.75" customHeight="1">
      <c r="A259" s="5" t="s">
        <v>24</v>
      </c>
      <c r="B259" s="5" t="s">
        <v>149</v>
      </c>
      <c r="C259" s="5" t="s">
        <v>355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7">
        <v>45487</v>
      </c>
      <c r="O259" s="5" t="s">
        <v>27</v>
      </c>
      <c r="P259" s="5" t="s">
        <v>28</v>
      </c>
      <c r="Q259" s="5" t="s">
        <v>288</v>
      </c>
      <c r="R259" s="5">
        <v>6</v>
      </c>
      <c r="S259" s="7">
        <v>45522</v>
      </c>
      <c r="T259" s="6"/>
    </row>
    <row r="260" spans="1:20" ht="15.75" customHeight="1">
      <c r="A260" s="5" t="s">
        <v>127</v>
      </c>
      <c r="B260" s="5" t="s">
        <v>128</v>
      </c>
      <c r="C260" s="5" t="s">
        <v>280</v>
      </c>
      <c r="D260" s="5" t="s">
        <v>24</v>
      </c>
      <c r="E260" s="7">
        <v>45498</v>
      </c>
      <c r="F260" s="5" t="s">
        <v>130</v>
      </c>
      <c r="G260" s="7">
        <v>45526</v>
      </c>
      <c r="H260" s="6"/>
      <c r="I260" s="6"/>
      <c r="J260" s="6"/>
      <c r="K260" s="6"/>
      <c r="L260" s="6"/>
      <c r="M260" s="6"/>
      <c r="N260" s="7">
        <v>45498</v>
      </c>
      <c r="O260" s="5" t="s">
        <v>87</v>
      </c>
      <c r="P260" s="5" t="s">
        <v>88</v>
      </c>
      <c r="Q260" s="5" t="s">
        <v>608</v>
      </c>
      <c r="R260" s="5">
        <v>12</v>
      </c>
      <c r="S260" s="7">
        <v>45538</v>
      </c>
      <c r="T260" s="6"/>
    </row>
    <row r="261" spans="1:20" ht="15.75" customHeight="1">
      <c r="A261" s="5" t="s">
        <v>127</v>
      </c>
      <c r="B261" s="5" t="s">
        <v>128</v>
      </c>
      <c r="C261" s="5" t="s">
        <v>434</v>
      </c>
      <c r="D261" s="5" t="s">
        <v>24</v>
      </c>
      <c r="E261" s="7">
        <v>45419</v>
      </c>
      <c r="F261" s="5" t="s">
        <v>130</v>
      </c>
      <c r="G261" s="7">
        <v>45442</v>
      </c>
      <c r="H261" s="6"/>
      <c r="I261" s="6"/>
      <c r="J261" s="6"/>
      <c r="K261" s="6"/>
      <c r="L261" s="6"/>
      <c r="M261" s="6"/>
      <c r="N261" s="7">
        <v>45419</v>
      </c>
      <c r="O261" s="5" t="s">
        <v>87</v>
      </c>
      <c r="P261" s="5" t="s">
        <v>88</v>
      </c>
      <c r="Q261" s="5" t="s">
        <v>609</v>
      </c>
      <c r="R261" s="5">
        <v>12</v>
      </c>
      <c r="S261" s="7">
        <v>45461</v>
      </c>
      <c r="T261" s="6"/>
    </row>
    <row r="262" spans="1:20" ht="15.75" customHeight="1">
      <c r="A262" s="5" t="s">
        <v>37</v>
      </c>
      <c r="B262" s="5" t="s">
        <v>190</v>
      </c>
      <c r="C262" s="5" t="s">
        <v>92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>
        <v>45613</v>
      </c>
      <c r="O262" s="5" t="s">
        <v>27</v>
      </c>
      <c r="P262" s="5" t="s">
        <v>28</v>
      </c>
      <c r="Q262" s="5" t="s">
        <v>191</v>
      </c>
      <c r="R262" s="5">
        <v>5</v>
      </c>
      <c r="S262" s="7">
        <v>45641</v>
      </c>
      <c r="T262" s="6"/>
    </row>
    <row r="263" spans="1:20" ht="15.75" customHeight="1">
      <c r="A263" s="5" t="s">
        <v>37</v>
      </c>
      <c r="B263" s="5" t="s">
        <v>190</v>
      </c>
      <c r="C263" s="5" t="s">
        <v>188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7">
        <v>45662</v>
      </c>
      <c r="O263" s="5" t="s">
        <v>27</v>
      </c>
      <c r="P263" s="5" t="s">
        <v>59</v>
      </c>
      <c r="Q263" s="5" t="s">
        <v>317</v>
      </c>
      <c r="R263" s="5">
        <v>5</v>
      </c>
      <c r="S263" s="7">
        <v>45697</v>
      </c>
      <c r="T263" s="6"/>
    </row>
    <row r="264" spans="1:20" ht="15.75" customHeight="1">
      <c r="A264" s="5" t="s">
        <v>37</v>
      </c>
      <c r="B264" s="5" t="s">
        <v>190</v>
      </c>
      <c r="C264" s="5" t="s">
        <v>32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>
        <v>45690</v>
      </c>
      <c r="O264" s="5" t="s">
        <v>27</v>
      </c>
      <c r="P264" s="5" t="s">
        <v>28</v>
      </c>
      <c r="Q264" s="5" t="s">
        <v>389</v>
      </c>
      <c r="R264" s="5">
        <v>5</v>
      </c>
      <c r="S264" s="7">
        <v>45718</v>
      </c>
      <c r="T264" s="6"/>
    </row>
    <row r="265" spans="1:20" ht="15.75" customHeight="1">
      <c r="A265" s="5" t="s">
        <v>37</v>
      </c>
      <c r="B265" s="5" t="s">
        <v>190</v>
      </c>
      <c r="C265" s="5" t="s">
        <v>399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>
        <v>45781</v>
      </c>
      <c r="O265" s="5" t="s">
        <v>27</v>
      </c>
      <c r="P265" s="5" t="s">
        <v>28</v>
      </c>
      <c r="Q265" s="5" t="s">
        <v>481</v>
      </c>
      <c r="R265" s="5">
        <v>5</v>
      </c>
      <c r="S265" s="7">
        <v>45823</v>
      </c>
      <c r="T265" s="6"/>
    </row>
    <row r="266" spans="1:20" ht="15.75" customHeight="1">
      <c r="A266" s="5" t="s">
        <v>37</v>
      </c>
      <c r="B266" s="5" t="s">
        <v>190</v>
      </c>
      <c r="C266" s="5" t="s">
        <v>233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>
        <v>45764</v>
      </c>
      <c r="O266" s="5" t="s">
        <v>87</v>
      </c>
      <c r="P266" s="5" t="s">
        <v>88</v>
      </c>
      <c r="Q266" s="5" t="s">
        <v>191</v>
      </c>
      <c r="R266" s="5">
        <v>5</v>
      </c>
      <c r="S266" s="7">
        <v>45886</v>
      </c>
      <c r="T266" s="6"/>
    </row>
    <row r="267" spans="1:20" ht="15.75" customHeight="1">
      <c r="A267" s="5" t="s">
        <v>37</v>
      </c>
      <c r="B267" s="5" t="s">
        <v>190</v>
      </c>
      <c r="C267" s="5" t="s">
        <v>174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7">
        <v>45893</v>
      </c>
      <c r="O267" s="5" t="s">
        <v>27</v>
      </c>
      <c r="P267" s="5" t="s">
        <v>28</v>
      </c>
      <c r="Q267" s="5" t="s">
        <v>191</v>
      </c>
      <c r="R267" s="5">
        <v>5</v>
      </c>
      <c r="S267" s="7">
        <v>45928</v>
      </c>
      <c r="T267" s="6"/>
    </row>
    <row r="268" spans="1:20" ht="15.75" customHeight="1">
      <c r="A268" s="5" t="s">
        <v>95</v>
      </c>
      <c r="B268" s="5" t="s">
        <v>440</v>
      </c>
      <c r="C268" s="5" t="s">
        <v>188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7">
        <v>45596</v>
      </c>
      <c r="O268" s="5" t="s">
        <v>87</v>
      </c>
      <c r="P268" s="5" t="s">
        <v>88</v>
      </c>
      <c r="Q268" s="5" t="s">
        <v>610</v>
      </c>
      <c r="R268" s="5">
        <v>5</v>
      </c>
      <c r="S268" s="7">
        <v>45610</v>
      </c>
      <c r="T268" s="6"/>
    </row>
    <row r="269" spans="1:20" ht="15.75" customHeight="1">
      <c r="A269" s="5" t="s">
        <v>96</v>
      </c>
      <c r="B269" s="5" t="s">
        <v>194</v>
      </c>
      <c r="C269" s="5" t="s">
        <v>92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7">
        <v>45617</v>
      </c>
      <c r="O269" s="5" t="s">
        <v>87</v>
      </c>
      <c r="P269" s="5" t="s">
        <v>88</v>
      </c>
      <c r="Q269" s="5" t="s">
        <v>195</v>
      </c>
      <c r="R269" s="5">
        <v>5</v>
      </c>
      <c r="S269" s="7">
        <v>45631</v>
      </c>
      <c r="T269" s="6"/>
    </row>
    <row r="270" spans="1:20" ht="15.75" customHeight="1">
      <c r="A270" s="5" t="s">
        <v>97</v>
      </c>
      <c r="B270" s="5" t="s">
        <v>265</v>
      </c>
      <c r="C270" s="5" t="s">
        <v>92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>
        <v>45638</v>
      </c>
      <c r="O270" s="5" t="s">
        <v>87</v>
      </c>
      <c r="P270" s="5" t="s">
        <v>88</v>
      </c>
      <c r="Q270" s="5" t="s">
        <v>266</v>
      </c>
      <c r="R270" s="5">
        <v>5</v>
      </c>
      <c r="S270" s="7">
        <v>45652</v>
      </c>
      <c r="T270" s="6"/>
    </row>
    <row r="271" spans="1:20" ht="15.75" customHeight="1">
      <c r="A271" s="5" t="s">
        <v>25</v>
      </c>
      <c r="B271" s="5" t="s">
        <v>236</v>
      </c>
      <c r="C271" s="5" t="s">
        <v>115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7">
        <v>45409</v>
      </c>
      <c r="O271" s="5" t="s">
        <v>67</v>
      </c>
      <c r="P271" s="5" t="s">
        <v>59</v>
      </c>
      <c r="Q271" s="5" t="s">
        <v>275</v>
      </c>
      <c r="R271" s="5">
        <v>6</v>
      </c>
      <c r="S271" s="7">
        <v>45444</v>
      </c>
      <c r="T271" s="6"/>
    </row>
    <row r="272" spans="1:20" ht="15.75" customHeight="1">
      <c r="A272" s="5" t="s">
        <v>25</v>
      </c>
      <c r="B272" s="5" t="s">
        <v>236</v>
      </c>
      <c r="C272" s="5" t="s">
        <v>142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>
        <v>45440</v>
      </c>
      <c r="O272" s="5" t="s">
        <v>87</v>
      </c>
      <c r="P272" s="5" t="s">
        <v>88</v>
      </c>
      <c r="Q272" s="5" t="s">
        <v>275</v>
      </c>
      <c r="R272" s="5">
        <v>6</v>
      </c>
      <c r="S272" s="7">
        <v>45456</v>
      </c>
      <c r="T272" s="6"/>
    </row>
    <row r="273" spans="1:20" ht="15.75" customHeight="1">
      <c r="A273" s="5" t="s">
        <v>249</v>
      </c>
      <c r="B273" s="5" t="s">
        <v>363</v>
      </c>
      <c r="C273" s="5" t="s">
        <v>248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>
        <v>45543</v>
      </c>
      <c r="O273" s="5" t="s">
        <v>27</v>
      </c>
      <c r="P273" s="5" t="s">
        <v>28</v>
      </c>
      <c r="Q273" s="5" t="s">
        <v>275</v>
      </c>
      <c r="R273" s="5">
        <v>6</v>
      </c>
      <c r="S273" s="7">
        <v>45578</v>
      </c>
      <c r="T273" s="6"/>
    </row>
    <row r="274" spans="1:20" ht="15.75" customHeight="1">
      <c r="A274" s="5" t="s">
        <v>25</v>
      </c>
      <c r="B274" s="5" t="s">
        <v>236</v>
      </c>
      <c r="C274" s="5" t="s">
        <v>197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>
        <v>45507</v>
      </c>
      <c r="O274" s="5" t="s">
        <v>67</v>
      </c>
      <c r="P274" s="5" t="s">
        <v>59</v>
      </c>
      <c r="Q274" s="5" t="s">
        <v>275</v>
      </c>
      <c r="R274" s="5">
        <v>6</v>
      </c>
      <c r="S274" s="7">
        <v>45542</v>
      </c>
      <c r="T274" s="6"/>
    </row>
    <row r="275" spans="1:20" ht="15.75" customHeight="1">
      <c r="A275" s="5" t="s">
        <v>249</v>
      </c>
      <c r="B275" s="5" t="s">
        <v>363</v>
      </c>
      <c r="C275" s="5" t="s">
        <v>109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7">
        <v>45603</v>
      </c>
      <c r="O275" s="5" t="s">
        <v>87</v>
      </c>
      <c r="P275" s="5" t="s">
        <v>88</v>
      </c>
      <c r="Q275" s="5" t="s">
        <v>550</v>
      </c>
      <c r="R275" s="5">
        <v>6</v>
      </c>
      <c r="S275" s="7">
        <v>45622</v>
      </c>
      <c r="T275" s="6"/>
    </row>
    <row r="276" spans="1:20" ht="15.75" customHeight="1">
      <c r="A276" s="5" t="s">
        <v>52</v>
      </c>
      <c r="B276" s="5" t="s">
        <v>276</v>
      </c>
      <c r="C276" s="5" t="s">
        <v>260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>
        <v>45388</v>
      </c>
      <c r="O276" s="5" t="s">
        <v>67</v>
      </c>
      <c r="P276" s="5" t="s">
        <v>59</v>
      </c>
      <c r="Q276" s="5" t="s">
        <v>277</v>
      </c>
      <c r="R276" s="5">
        <v>5</v>
      </c>
      <c r="S276" s="7">
        <v>45416</v>
      </c>
      <c r="T276" s="6"/>
    </row>
    <row r="277" spans="1:20" ht="15.75" customHeight="1">
      <c r="A277" s="5" t="s">
        <v>528</v>
      </c>
      <c r="B277" s="5" t="s">
        <v>529</v>
      </c>
      <c r="C277" s="5" t="s">
        <v>260</v>
      </c>
      <c r="D277" s="5" t="s">
        <v>52</v>
      </c>
      <c r="E277" s="7">
        <v>45388</v>
      </c>
      <c r="F277" s="5" t="s">
        <v>494</v>
      </c>
      <c r="G277" s="7">
        <v>45423</v>
      </c>
      <c r="H277" s="5" t="s">
        <v>54</v>
      </c>
      <c r="I277" s="7">
        <v>45458</v>
      </c>
      <c r="J277" s="5" t="s">
        <v>55</v>
      </c>
      <c r="K277" s="7">
        <v>45493</v>
      </c>
      <c r="L277" s="5" t="s">
        <v>530</v>
      </c>
      <c r="M277" s="7">
        <v>45535</v>
      </c>
      <c r="N277" s="7">
        <v>45388</v>
      </c>
      <c r="O277" s="5" t="s">
        <v>67</v>
      </c>
      <c r="P277" s="5" t="s">
        <v>59</v>
      </c>
      <c r="Q277" s="5" t="s">
        <v>611</v>
      </c>
      <c r="R277" s="5">
        <v>25</v>
      </c>
      <c r="S277" s="7">
        <v>45556</v>
      </c>
      <c r="T277" s="6"/>
    </row>
    <row r="278" spans="1:20" ht="15.75" customHeight="1">
      <c r="A278" s="5" t="s">
        <v>83</v>
      </c>
      <c r="B278" s="5" t="s">
        <v>84</v>
      </c>
      <c r="C278" s="5" t="s">
        <v>32</v>
      </c>
      <c r="D278" s="5" t="s">
        <v>52</v>
      </c>
      <c r="E278" s="7">
        <v>45388</v>
      </c>
      <c r="F278" s="5" t="s">
        <v>71</v>
      </c>
      <c r="G278" s="7">
        <v>45424</v>
      </c>
      <c r="H278" s="5" t="s">
        <v>24</v>
      </c>
      <c r="I278" s="7">
        <v>45487</v>
      </c>
      <c r="J278" s="6"/>
      <c r="K278" s="6"/>
      <c r="L278" s="6"/>
      <c r="M278" s="6"/>
      <c r="N278" s="7">
        <v>45388</v>
      </c>
      <c r="O278" s="5" t="s">
        <v>67</v>
      </c>
      <c r="P278" s="5" t="s">
        <v>59</v>
      </c>
      <c r="Q278" s="5" t="s">
        <v>612</v>
      </c>
      <c r="R278" s="5">
        <v>17</v>
      </c>
      <c r="S278" s="7">
        <v>45522</v>
      </c>
      <c r="T278" s="6"/>
    </row>
    <row r="279" spans="1:20" ht="15.75" customHeight="1">
      <c r="A279" s="5" t="s">
        <v>54</v>
      </c>
      <c r="B279" s="5" t="s">
        <v>200</v>
      </c>
      <c r="C279" s="5" t="s">
        <v>331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>
        <v>45374</v>
      </c>
      <c r="O279" s="5" t="s">
        <v>67</v>
      </c>
      <c r="P279" s="5" t="s">
        <v>59</v>
      </c>
      <c r="Q279" s="5" t="s">
        <v>351</v>
      </c>
      <c r="R279" s="5">
        <v>5</v>
      </c>
      <c r="S279" s="7">
        <v>45409</v>
      </c>
      <c r="T279" s="6"/>
    </row>
    <row r="280" spans="1:20" ht="15.75" customHeight="1">
      <c r="A280" s="5" t="s">
        <v>34</v>
      </c>
      <c r="B280" s="5" t="s">
        <v>144</v>
      </c>
      <c r="C280" s="5" t="s">
        <v>133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7">
        <v>45480</v>
      </c>
      <c r="O280" s="5" t="s">
        <v>27</v>
      </c>
      <c r="P280" s="5" t="s">
        <v>28</v>
      </c>
      <c r="Q280" s="5" t="s">
        <v>467</v>
      </c>
      <c r="R280" s="5">
        <v>6</v>
      </c>
      <c r="S280" s="7">
        <v>45522</v>
      </c>
      <c r="T280" s="6"/>
    </row>
    <row r="281" spans="1:20" ht="15.75" customHeight="1">
      <c r="A281" s="5" t="s">
        <v>34</v>
      </c>
      <c r="B281" s="5" t="s">
        <v>144</v>
      </c>
      <c r="C281" s="5" t="s">
        <v>174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7">
        <v>45347</v>
      </c>
      <c r="O281" s="5" t="s">
        <v>27</v>
      </c>
      <c r="P281" s="5" t="s">
        <v>28</v>
      </c>
      <c r="Q281" s="5" t="s">
        <v>467</v>
      </c>
      <c r="R281" s="5">
        <v>6</v>
      </c>
      <c r="S281" s="7">
        <v>45382</v>
      </c>
      <c r="T281" s="6"/>
    </row>
    <row r="282" spans="1:20" ht="15.75" customHeight="1">
      <c r="A282" s="5" t="s">
        <v>34</v>
      </c>
      <c r="B282" s="5" t="s">
        <v>144</v>
      </c>
      <c r="C282" s="5" t="s">
        <v>21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>
        <v>45529</v>
      </c>
      <c r="O282" s="5" t="s">
        <v>27</v>
      </c>
      <c r="P282" s="5" t="s">
        <v>59</v>
      </c>
      <c r="Q282" s="5" t="s">
        <v>467</v>
      </c>
      <c r="R282" s="5">
        <v>6</v>
      </c>
      <c r="S282" s="7">
        <v>45564</v>
      </c>
      <c r="T282" s="6"/>
    </row>
    <row r="283" spans="1:20" ht="15.75" customHeight="1">
      <c r="A283" s="5" t="s">
        <v>34</v>
      </c>
      <c r="B283" s="5" t="s">
        <v>144</v>
      </c>
      <c r="C283" s="5" t="s">
        <v>147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7">
        <v>45375</v>
      </c>
      <c r="O283" s="5" t="s">
        <v>27</v>
      </c>
      <c r="P283" s="5" t="s">
        <v>59</v>
      </c>
      <c r="Q283" s="5" t="s">
        <v>467</v>
      </c>
      <c r="R283" s="5">
        <v>6</v>
      </c>
      <c r="S283" s="7">
        <v>45410</v>
      </c>
      <c r="T283" s="6"/>
    </row>
    <row r="284" spans="1:20" ht="15.75" customHeight="1">
      <c r="A284" s="5" t="s">
        <v>34</v>
      </c>
      <c r="B284" s="5" t="s">
        <v>144</v>
      </c>
      <c r="C284" s="5" t="s">
        <v>233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>
        <v>45298</v>
      </c>
      <c r="O284" s="5" t="s">
        <v>27</v>
      </c>
      <c r="P284" s="5" t="s">
        <v>59</v>
      </c>
      <c r="Q284" s="5" t="s">
        <v>467</v>
      </c>
      <c r="R284" s="5">
        <v>6</v>
      </c>
      <c r="S284" s="7">
        <v>45333</v>
      </c>
      <c r="T284" s="6"/>
    </row>
    <row r="285" spans="1:20" ht="15.75" customHeight="1">
      <c r="A285" s="5" t="s">
        <v>34</v>
      </c>
      <c r="B285" s="5" t="s">
        <v>144</v>
      </c>
      <c r="C285" s="5" t="s">
        <v>225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>
        <v>45417</v>
      </c>
      <c r="O285" s="5" t="s">
        <v>27</v>
      </c>
      <c r="P285" s="5" t="s">
        <v>28</v>
      </c>
      <c r="Q285" s="5" t="s">
        <v>467</v>
      </c>
      <c r="R285" s="5">
        <v>6</v>
      </c>
      <c r="S285" s="7">
        <v>45452</v>
      </c>
      <c r="T285" s="6"/>
    </row>
    <row r="286" spans="1:20" ht="15.75" customHeight="1">
      <c r="A286" s="5" t="s">
        <v>34</v>
      </c>
      <c r="B286" s="5" t="s">
        <v>144</v>
      </c>
      <c r="C286" s="5" t="s">
        <v>274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>
        <v>45557</v>
      </c>
      <c r="O286" s="5" t="s">
        <v>27</v>
      </c>
      <c r="P286" s="5" t="s">
        <v>28</v>
      </c>
      <c r="Q286" s="5" t="s">
        <v>467</v>
      </c>
      <c r="R286" s="5">
        <v>6</v>
      </c>
      <c r="S286" s="7">
        <v>45592</v>
      </c>
      <c r="T286" s="6"/>
    </row>
    <row r="287" spans="1:20" ht="15.75" customHeight="1">
      <c r="A287" s="5" t="s">
        <v>34</v>
      </c>
      <c r="B287" s="5" t="s">
        <v>144</v>
      </c>
      <c r="C287" s="5" t="s">
        <v>81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>
        <v>45599</v>
      </c>
      <c r="O287" s="5" t="s">
        <v>27</v>
      </c>
      <c r="P287" s="5" t="s">
        <v>59</v>
      </c>
      <c r="Q287" s="5" t="s">
        <v>145</v>
      </c>
      <c r="R287" s="5">
        <v>6</v>
      </c>
      <c r="S287" s="7">
        <v>45634</v>
      </c>
      <c r="T287" s="6"/>
    </row>
    <row r="288" spans="1:20" ht="15.75" customHeight="1">
      <c r="A288" s="5" t="s">
        <v>35</v>
      </c>
      <c r="B288" s="5" t="s">
        <v>163</v>
      </c>
      <c r="C288" s="5" t="s">
        <v>269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7">
        <v>45641</v>
      </c>
      <c r="O288" s="5" t="s">
        <v>27</v>
      </c>
      <c r="P288" s="5" t="s">
        <v>59</v>
      </c>
      <c r="Q288" s="5" t="s">
        <v>270</v>
      </c>
      <c r="R288" s="5">
        <v>6</v>
      </c>
      <c r="S288" s="7">
        <v>45676</v>
      </c>
      <c r="T288" s="6"/>
    </row>
    <row r="289" spans="1:20" ht="15.75" customHeight="1">
      <c r="A289" s="5" t="s">
        <v>36</v>
      </c>
      <c r="B289" s="5" t="s">
        <v>187</v>
      </c>
      <c r="C289" s="5" t="s">
        <v>208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7">
        <v>45683</v>
      </c>
      <c r="O289" s="5" t="s">
        <v>27</v>
      </c>
      <c r="P289" s="5" t="s">
        <v>59</v>
      </c>
      <c r="Q289" s="5" t="s">
        <v>189</v>
      </c>
      <c r="R289" s="5">
        <v>6</v>
      </c>
      <c r="S289" s="7">
        <v>45718</v>
      </c>
      <c r="T289" s="6"/>
    </row>
    <row r="290" spans="1:20" ht="15.75" customHeight="1">
      <c r="A290" s="5" t="s">
        <v>37</v>
      </c>
      <c r="B290" s="5" t="s">
        <v>190</v>
      </c>
      <c r="C290" s="5" t="s">
        <v>208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>
        <v>45725</v>
      </c>
      <c r="O290" s="5" t="s">
        <v>27</v>
      </c>
      <c r="P290" s="5" t="s">
        <v>59</v>
      </c>
      <c r="Q290" s="5" t="s">
        <v>191</v>
      </c>
      <c r="R290" s="5">
        <v>5</v>
      </c>
      <c r="S290" s="7">
        <v>45753</v>
      </c>
      <c r="T290" s="6"/>
    </row>
    <row r="291" spans="1:20" ht="15.75" customHeight="1">
      <c r="A291" s="5" t="s">
        <v>213</v>
      </c>
      <c r="B291" s="5" t="s">
        <v>318</v>
      </c>
      <c r="C291" s="5" t="s">
        <v>39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7">
        <v>45662</v>
      </c>
      <c r="O291" s="5" t="s">
        <v>27</v>
      </c>
      <c r="P291" s="5" t="s">
        <v>28</v>
      </c>
      <c r="Q291" s="5" t="s">
        <v>145</v>
      </c>
      <c r="R291" s="5">
        <v>6</v>
      </c>
      <c r="S291" s="7">
        <v>45697</v>
      </c>
      <c r="T291" s="6"/>
    </row>
    <row r="292" spans="1:20" ht="15.75" customHeight="1">
      <c r="A292" s="5" t="s">
        <v>213</v>
      </c>
      <c r="B292" s="5" t="s">
        <v>318</v>
      </c>
      <c r="C292" s="5" t="s">
        <v>58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>
        <v>45694</v>
      </c>
      <c r="O292" s="5" t="s">
        <v>87</v>
      </c>
      <c r="P292" s="5" t="s">
        <v>88</v>
      </c>
      <c r="Q292" s="5" t="s">
        <v>145</v>
      </c>
      <c r="R292" s="5">
        <v>6</v>
      </c>
      <c r="S292" s="7">
        <v>45713</v>
      </c>
      <c r="T292" s="6"/>
    </row>
    <row r="293" spans="1:20" ht="15.75" customHeight="1">
      <c r="A293" s="5" t="s">
        <v>213</v>
      </c>
      <c r="B293" s="5" t="s">
        <v>318</v>
      </c>
      <c r="C293" s="5" t="s">
        <v>75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>
        <v>45746</v>
      </c>
      <c r="O293" s="5" t="s">
        <v>27</v>
      </c>
      <c r="P293" s="5" t="s">
        <v>28</v>
      </c>
      <c r="Q293" s="5" t="s">
        <v>467</v>
      </c>
      <c r="R293" s="5">
        <v>6</v>
      </c>
      <c r="S293" s="7">
        <v>45795</v>
      </c>
      <c r="T293" s="6"/>
    </row>
    <row r="294" spans="1:20" ht="15.75" customHeight="1">
      <c r="A294" s="5" t="s">
        <v>76</v>
      </c>
      <c r="B294" s="5" t="s">
        <v>77</v>
      </c>
      <c r="C294" s="5" t="s">
        <v>331</v>
      </c>
      <c r="D294" s="5" t="s">
        <v>43</v>
      </c>
      <c r="E294" s="7">
        <v>45325</v>
      </c>
      <c r="F294" s="5" t="s">
        <v>44</v>
      </c>
      <c r="G294" s="7">
        <v>45367</v>
      </c>
      <c r="H294" s="5" t="s">
        <v>45</v>
      </c>
      <c r="I294" s="7">
        <v>45416</v>
      </c>
      <c r="J294" s="6"/>
      <c r="K294" s="6"/>
      <c r="L294" s="6"/>
      <c r="M294" s="6"/>
      <c r="N294" s="7">
        <v>45325</v>
      </c>
      <c r="O294" s="5" t="s">
        <v>67</v>
      </c>
      <c r="P294" s="5" t="s">
        <v>59</v>
      </c>
      <c r="Q294" s="5" t="s">
        <v>613</v>
      </c>
      <c r="R294" s="5">
        <v>17</v>
      </c>
      <c r="S294" s="7">
        <v>45437</v>
      </c>
      <c r="T294" s="6"/>
    </row>
    <row r="295" spans="1:20" ht="15.75" customHeight="1">
      <c r="A295" s="5" t="s">
        <v>121</v>
      </c>
      <c r="B295" s="5" t="s">
        <v>146</v>
      </c>
      <c r="C295" s="5" t="s">
        <v>296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>
        <v>45312</v>
      </c>
      <c r="O295" s="5" t="s">
        <v>27</v>
      </c>
      <c r="P295" s="5" t="s">
        <v>28</v>
      </c>
      <c r="Q295" s="5" t="s">
        <v>148</v>
      </c>
      <c r="R295" s="5">
        <v>6</v>
      </c>
      <c r="S295" s="7">
        <v>45347</v>
      </c>
      <c r="T295" s="6"/>
    </row>
    <row r="296" spans="1:20" ht="15.75" customHeight="1">
      <c r="A296" s="5" t="s">
        <v>121</v>
      </c>
      <c r="B296" s="5" t="s">
        <v>146</v>
      </c>
      <c r="C296" s="5" t="s">
        <v>313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7">
        <v>45357</v>
      </c>
      <c r="O296" s="5" t="s">
        <v>312</v>
      </c>
      <c r="P296" s="5" t="s">
        <v>88</v>
      </c>
      <c r="Q296" s="5" t="s">
        <v>148</v>
      </c>
      <c r="R296" s="5">
        <v>6</v>
      </c>
      <c r="S296" s="7">
        <v>45376</v>
      </c>
      <c r="T296" s="6"/>
    </row>
    <row r="297" spans="1:20" ht="15.75" customHeight="1">
      <c r="A297" s="5" t="s">
        <v>121</v>
      </c>
      <c r="B297" s="5" t="s">
        <v>146</v>
      </c>
      <c r="C297" s="5" t="s">
        <v>233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>
        <v>45444</v>
      </c>
      <c r="O297" s="5" t="s">
        <v>67</v>
      </c>
      <c r="P297" s="5" t="s">
        <v>59</v>
      </c>
      <c r="Q297" s="5" t="s">
        <v>148</v>
      </c>
      <c r="R297" s="5">
        <v>6</v>
      </c>
      <c r="S297" s="7">
        <v>45479</v>
      </c>
      <c r="T297" s="6"/>
    </row>
    <row r="298" spans="1:20" ht="15.75" customHeight="1">
      <c r="A298" s="5" t="s">
        <v>121</v>
      </c>
      <c r="B298" s="5" t="s">
        <v>146</v>
      </c>
      <c r="C298" s="5" t="s">
        <v>147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>
        <v>45599</v>
      </c>
      <c r="O298" s="5" t="s">
        <v>27</v>
      </c>
      <c r="P298" s="5" t="s">
        <v>28</v>
      </c>
      <c r="Q298" s="5" t="s">
        <v>148</v>
      </c>
      <c r="R298" s="5">
        <v>6</v>
      </c>
      <c r="S298" s="7">
        <v>45634</v>
      </c>
      <c r="T298" s="6"/>
    </row>
    <row r="299" spans="1:20" ht="15.75" customHeight="1">
      <c r="A299" s="5" t="s">
        <v>121</v>
      </c>
      <c r="B299" s="5" t="s">
        <v>146</v>
      </c>
      <c r="C299" s="5" t="s">
        <v>174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>
        <v>45662</v>
      </c>
      <c r="O299" s="5" t="s">
        <v>27</v>
      </c>
      <c r="P299" s="5" t="s">
        <v>28</v>
      </c>
      <c r="Q299" s="5" t="s">
        <v>319</v>
      </c>
      <c r="R299" s="5">
        <v>6</v>
      </c>
      <c r="S299" s="7">
        <v>45697</v>
      </c>
      <c r="T299" s="6"/>
    </row>
    <row r="300" spans="1:20" ht="15.75" customHeight="1">
      <c r="A300" s="5" t="s">
        <v>73</v>
      </c>
      <c r="B300" s="5" t="s">
        <v>390</v>
      </c>
      <c r="C300" s="5" t="s">
        <v>39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7">
        <v>45760</v>
      </c>
      <c r="O300" s="5" t="s">
        <v>27</v>
      </c>
      <c r="P300" s="5" t="s">
        <v>28</v>
      </c>
      <c r="Q300" s="5" t="s">
        <v>391</v>
      </c>
      <c r="R300" s="5">
        <v>6</v>
      </c>
      <c r="S300" s="7">
        <v>45795</v>
      </c>
      <c r="T300" s="6"/>
    </row>
    <row r="301" spans="1:20" ht="15.75" customHeight="1">
      <c r="A301" s="5" t="s">
        <v>383</v>
      </c>
      <c r="B301" s="5" t="s">
        <v>441</v>
      </c>
      <c r="C301" s="5" t="s">
        <v>233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7">
        <v>45802</v>
      </c>
      <c r="O301" s="5" t="s">
        <v>27</v>
      </c>
      <c r="P301" s="5" t="s">
        <v>28</v>
      </c>
      <c r="Q301" s="5" t="s">
        <v>614</v>
      </c>
      <c r="R301" s="5">
        <v>5</v>
      </c>
      <c r="S301" s="7">
        <v>45830</v>
      </c>
      <c r="T301" s="6"/>
    </row>
    <row r="302" spans="1:20" ht="15.75" customHeight="1">
      <c r="A302" s="5" t="s">
        <v>234</v>
      </c>
      <c r="B302" s="5" t="s">
        <v>332</v>
      </c>
      <c r="C302" s="5" t="s">
        <v>296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>
        <v>45568</v>
      </c>
      <c r="O302" s="5" t="s">
        <v>87</v>
      </c>
      <c r="P302" s="5" t="s">
        <v>88</v>
      </c>
      <c r="Q302" s="5" t="s">
        <v>333</v>
      </c>
      <c r="R302" s="5">
        <v>5</v>
      </c>
      <c r="S302" s="7">
        <v>45587</v>
      </c>
      <c r="T302" s="6"/>
    </row>
    <row r="303" spans="1:20" ht="15.75" customHeight="1">
      <c r="A303" s="5" t="s">
        <v>26</v>
      </c>
      <c r="B303" s="5" t="s">
        <v>132</v>
      </c>
      <c r="C303" s="5" t="s">
        <v>119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7">
        <v>45580</v>
      </c>
      <c r="O303" s="5" t="s">
        <v>87</v>
      </c>
      <c r="P303" s="5" t="s">
        <v>88</v>
      </c>
      <c r="Q303" s="5" t="s">
        <v>412</v>
      </c>
      <c r="R303" s="5">
        <v>6</v>
      </c>
      <c r="S303" s="7">
        <v>45596</v>
      </c>
      <c r="T303" s="6"/>
    </row>
    <row r="304" spans="1:20" ht="15.75" customHeight="1">
      <c r="A304" s="5" t="s">
        <v>54</v>
      </c>
      <c r="B304" s="5" t="s">
        <v>200</v>
      </c>
      <c r="C304" s="5" t="s">
        <v>197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>
        <v>45417</v>
      </c>
      <c r="O304" s="5" t="s">
        <v>27</v>
      </c>
      <c r="P304" s="5" t="s">
        <v>28</v>
      </c>
      <c r="Q304" s="5" t="s">
        <v>351</v>
      </c>
      <c r="R304" s="5">
        <v>5</v>
      </c>
      <c r="S304" s="7">
        <v>45445</v>
      </c>
      <c r="T304" s="6"/>
    </row>
    <row r="305" spans="1:20" ht="15.75" customHeight="1">
      <c r="A305" s="5" t="s">
        <v>615</v>
      </c>
      <c r="B305" s="5" t="s">
        <v>616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>
        <v>45562</v>
      </c>
      <c r="O305" s="5" t="s">
        <v>617</v>
      </c>
      <c r="P305" s="5" t="s">
        <v>618</v>
      </c>
      <c r="Q305" s="5" t="s">
        <v>619</v>
      </c>
      <c r="R305" s="6"/>
      <c r="S305" s="7">
        <v>45563</v>
      </c>
      <c r="T305" s="6"/>
    </row>
    <row r="306" spans="1:20" ht="15.75" customHeight="1">
      <c r="A306" s="5" t="s">
        <v>26</v>
      </c>
      <c r="B306" s="5" t="s">
        <v>132</v>
      </c>
      <c r="C306" s="5" t="s">
        <v>399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>
        <v>45354</v>
      </c>
      <c r="O306" s="5" t="s">
        <v>27</v>
      </c>
      <c r="P306" s="5" t="s">
        <v>28</v>
      </c>
      <c r="Q306" s="5" t="s">
        <v>391</v>
      </c>
      <c r="R306" s="5">
        <v>6</v>
      </c>
      <c r="S306" s="7">
        <v>45396</v>
      </c>
      <c r="T306" s="6"/>
    </row>
    <row r="307" spans="1:20" ht="15.75" customHeight="1">
      <c r="A307" s="5" t="s">
        <v>26</v>
      </c>
      <c r="B307" s="5" t="s">
        <v>132</v>
      </c>
      <c r="C307" s="5" t="s">
        <v>233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>
        <v>45389</v>
      </c>
      <c r="O307" s="5" t="s">
        <v>27</v>
      </c>
      <c r="P307" s="5" t="s">
        <v>59</v>
      </c>
      <c r="Q307" s="5" t="s">
        <v>391</v>
      </c>
      <c r="R307" s="5">
        <v>6</v>
      </c>
      <c r="S307" s="7">
        <v>45424</v>
      </c>
      <c r="T307" s="6"/>
    </row>
    <row r="308" spans="1:20" ht="15.75" customHeight="1">
      <c r="A308" s="5" t="s">
        <v>26</v>
      </c>
      <c r="B308" s="5" t="s">
        <v>132</v>
      </c>
      <c r="C308" s="5" t="s">
        <v>225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7">
        <v>45547</v>
      </c>
      <c r="O308" s="5" t="s">
        <v>87</v>
      </c>
      <c r="P308" s="5" t="s">
        <v>88</v>
      </c>
      <c r="Q308" s="5" t="s">
        <v>391</v>
      </c>
      <c r="R308" s="5">
        <v>6</v>
      </c>
      <c r="S308" s="7">
        <v>45566</v>
      </c>
      <c r="T308" s="6"/>
    </row>
    <row r="309" spans="1:20" ht="15.75" customHeight="1">
      <c r="A309" s="5" t="s">
        <v>26</v>
      </c>
      <c r="B309" s="5" t="s">
        <v>132</v>
      </c>
      <c r="C309" s="5" t="s">
        <v>174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>
        <v>45405</v>
      </c>
      <c r="O309" s="5" t="s">
        <v>87</v>
      </c>
      <c r="P309" s="5" t="s">
        <v>88</v>
      </c>
      <c r="Q309" s="5" t="s">
        <v>391</v>
      </c>
      <c r="R309" s="5">
        <v>6</v>
      </c>
      <c r="S309" s="7">
        <v>45421</v>
      </c>
      <c r="T309" s="6"/>
    </row>
    <row r="310" spans="1:20" ht="15.75" customHeight="1">
      <c r="A310" s="5" t="s">
        <v>26</v>
      </c>
      <c r="B310" s="5" t="s">
        <v>132</v>
      </c>
      <c r="C310" s="5" t="s">
        <v>208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>
        <v>45316</v>
      </c>
      <c r="O310" s="5" t="s">
        <v>87</v>
      </c>
      <c r="P310" s="5" t="s">
        <v>88</v>
      </c>
      <c r="Q310" s="5" t="s">
        <v>391</v>
      </c>
      <c r="R310" s="5">
        <v>6</v>
      </c>
      <c r="S310" s="7">
        <v>45335</v>
      </c>
      <c r="T310" s="6"/>
    </row>
    <row r="311" spans="1:20" ht="15.75" customHeight="1">
      <c r="A311" s="5" t="s">
        <v>73</v>
      </c>
      <c r="B311" s="5" t="s">
        <v>390</v>
      </c>
      <c r="C311" s="5" t="s">
        <v>21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>
        <v>45690</v>
      </c>
      <c r="O311" s="5" t="s">
        <v>27</v>
      </c>
      <c r="P311" s="5" t="s">
        <v>28</v>
      </c>
      <c r="Q311" s="5" t="s">
        <v>391</v>
      </c>
      <c r="R311" s="5">
        <v>6</v>
      </c>
      <c r="S311" s="7">
        <v>45725</v>
      </c>
      <c r="T311" s="6"/>
    </row>
    <row r="312" spans="1:20" ht="15.75" customHeight="1">
      <c r="A312" s="5" t="s">
        <v>65</v>
      </c>
      <c r="B312" s="5" t="s">
        <v>192</v>
      </c>
      <c r="C312" s="5" t="s">
        <v>51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7">
        <v>45521</v>
      </c>
      <c r="O312" s="5" t="s">
        <v>67</v>
      </c>
      <c r="P312" s="5" t="s">
        <v>59</v>
      </c>
      <c r="Q312" s="5" t="s">
        <v>193</v>
      </c>
      <c r="R312" s="5">
        <v>6</v>
      </c>
      <c r="S312" s="7">
        <v>45556</v>
      </c>
      <c r="T312" s="6"/>
    </row>
    <row r="313" spans="1:20" ht="15.75" customHeight="1">
      <c r="A313" s="5" t="s">
        <v>65</v>
      </c>
      <c r="B313" s="5" t="s">
        <v>192</v>
      </c>
      <c r="C313" s="5" t="s">
        <v>109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7">
        <v>45626</v>
      </c>
      <c r="O313" s="5" t="s">
        <v>67</v>
      </c>
      <c r="P313" s="5" t="s">
        <v>59</v>
      </c>
      <c r="Q313" s="5" t="s">
        <v>193</v>
      </c>
      <c r="R313" s="5">
        <v>6</v>
      </c>
      <c r="S313" s="7">
        <v>45661</v>
      </c>
      <c r="T313" s="6"/>
    </row>
    <row r="314" spans="1:20" ht="15.75" customHeight="1">
      <c r="A314" s="5" t="s">
        <v>65</v>
      </c>
      <c r="B314" s="5" t="s">
        <v>192</v>
      </c>
      <c r="C314" s="5" t="s">
        <v>248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>
        <v>45547</v>
      </c>
      <c r="O314" s="5" t="s">
        <v>87</v>
      </c>
      <c r="P314" s="5" t="s">
        <v>88</v>
      </c>
      <c r="Q314" s="5" t="s">
        <v>193</v>
      </c>
      <c r="R314" s="5">
        <v>6</v>
      </c>
      <c r="S314" s="7">
        <v>45566</v>
      </c>
      <c r="T314" s="6"/>
    </row>
    <row r="315" spans="1:20" ht="15.75" customHeight="1">
      <c r="A315" s="5" t="s">
        <v>65</v>
      </c>
      <c r="B315" s="5" t="s">
        <v>192</v>
      </c>
      <c r="C315" s="5" t="s">
        <v>260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>
        <v>45421</v>
      </c>
      <c r="O315" s="5" t="s">
        <v>87</v>
      </c>
      <c r="P315" s="5" t="s">
        <v>88</v>
      </c>
      <c r="Q315" s="5" t="s">
        <v>193</v>
      </c>
      <c r="R315" s="5">
        <v>6</v>
      </c>
      <c r="S315" s="7">
        <v>45440</v>
      </c>
      <c r="T315" s="6"/>
    </row>
    <row r="316" spans="1:20" ht="15.75" customHeight="1">
      <c r="A316" s="5" t="s">
        <v>65</v>
      </c>
      <c r="B316" s="5" t="s">
        <v>192</v>
      </c>
      <c r="C316" s="5" t="s">
        <v>75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7">
        <v>45298</v>
      </c>
      <c r="O316" s="5" t="s">
        <v>27</v>
      </c>
      <c r="P316" s="5" t="s">
        <v>28</v>
      </c>
      <c r="Q316" s="5" t="s">
        <v>193</v>
      </c>
      <c r="R316" s="5">
        <v>6</v>
      </c>
      <c r="S316" s="7">
        <v>45333</v>
      </c>
      <c r="T316" s="6"/>
    </row>
    <row r="317" spans="1:20" ht="15.75" customHeight="1">
      <c r="A317" s="5" t="s">
        <v>65</v>
      </c>
      <c r="B317" s="5" t="s">
        <v>192</v>
      </c>
      <c r="C317" s="5" t="s">
        <v>85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7">
        <v>45318</v>
      </c>
      <c r="O317" s="5" t="s">
        <v>67</v>
      </c>
      <c r="P317" s="5" t="s">
        <v>59</v>
      </c>
      <c r="Q317" s="5" t="s">
        <v>193</v>
      </c>
      <c r="R317" s="5">
        <v>6</v>
      </c>
      <c r="S317" s="7">
        <v>45353</v>
      </c>
      <c r="T317" s="6"/>
    </row>
    <row r="318" spans="1:20" ht="15.75" customHeight="1">
      <c r="A318" s="5" t="s">
        <v>65</v>
      </c>
      <c r="B318" s="5" t="s">
        <v>192</v>
      </c>
      <c r="C318" s="5" t="s">
        <v>142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>
        <v>45367</v>
      </c>
      <c r="O318" s="5" t="s">
        <v>67</v>
      </c>
      <c r="P318" s="5" t="s">
        <v>59</v>
      </c>
      <c r="Q318" s="5" t="s">
        <v>193</v>
      </c>
      <c r="R318" s="5">
        <v>6</v>
      </c>
      <c r="S318" s="7">
        <v>45409</v>
      </c>
      <c r="T318" s="6"/>
    </row>
    <row r="319" spans="1:20" ht="15.75" customHeight="1">
      <c r="A319" s="5" t="s">
        <v>65</v>
      </c>
      <c r="B319" s="5" t="s">
        <v>192</v>
      </c>
      <c r="C319" s="5" t="s">
        <v>115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>
        <v>45354</v>
      </c>
      <c r="O319" s="5" t="s">
        <v>27</v>
      </c>
      <c r="P319" s="5" t="s">
        <v>506</v>
      </c>
      <c r="Q319" s="5" t="s">
        <v>193</v>
      </c>
      <c r="R319" s="5">
        <v>6</v>
      </c>
      <c r="S319" s="7">
        <v>45396</v>
      </c>
      <c r="T319" s="6"/>
    </row>
    <row r="320" spans="1:20" ht="15.75" customHeight="1">
      <c r="A320" s="5" t="s">
        <v>44</v>
      </c>
      <c r="B320" s="5" t="s">
        <v>511</v>
      </c>
      <c r="C320" s="5" t="s">
        <v>454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7">
        <v>45435</v>
      </c>
      <c r="O320" s="5" t="s">
        <v>87</v>
      </c>
      <c r="P320" s="5" t="s">
        <v>88</v>
      </c>
      <c r="Q320" s="5" t="s">
        <v>620</v>
      </c>
      <c r="R320" s="5">
        <v>6</v>
      </c>
      <c r="S320" s="7">
        <v>45454</v>
      </c>
      <c r="T320" s="6"/>
    </row>
    <row r="321" spans="1:20" ht="15.75" customHeight="1">
      <c r="A321" s="5" t="s">
        <v>44</v>
      </c>
      <c r="B321" s="5" t="s">
        <v>511</v>
      </c>
      <c r="C321" s="5" t="s">
        <v>298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7">
        <v>45564</v>
      </c>
      <c r="O321" s="5" t="s">
        <v>27</v>
      </c>
      <c r="P321" s="5" t="s">
        <v>28</v>
      </c>
      <c r="Q321" s="5" t="s">
        <v>620</v>
      </c>
      <c r="R321" s="5">
        <v>6</v>
      </c>
      <c r="S321" s="7">
        <v>45599</v>
      </c>
      <c r="T321" s="6"/>
    </row>
    <row r="322" spans="1:20" ht="15.75" customHeight="1">
      <c r="A322" s="5" t="s">
        <v>99</v>
      </c>
      <c r="B322" s="5" t="s">
        <v>100</v>
      </c>
      <c r="C322" s="5" t="s">
        <v>39</v>
      </c>
      <c r="D322" s="5" t="s">
        <v>43</v>
      </c>
      <c r="E322" s="7">
        <v>45592</v>
      </c>
      <c r="F322" s="5" t="s">
        <v>79</v>
      </c>
      <c r="G322" s="7">
        <v>45641</v>
      </c>
      <c r="H322" s="5" t="s">
        <v>45</v>
      </c>
      <c r="I322" s="7">
        <v>45683</v>
      </c>
      <c r="J322" s="5" t="s">
        <v>46</v>
      </c>
      <c r="K322" s="7">
        <v>45725</v>
      </c>
      <c r="L322" s="5" t="s">
        <v>47</v>
      </c>
      <c r="M322" s="7">
        <v>45767</v>
      </c>
      <c r="N322" s="7">
        <v>45592</v>
      </c>
      <c r="O322" s="5" t="s">
        <v>27</v>
      </c>
      <c r="P322" s="5" t="s">
        <v>28</v>
      </c>
      <c r="Q322" s="5" t="s">
        <v>135</v>
      </c>
      <c r="R322" s="5">
        <v>29</v>
      </c>
      <c r="S322" s="7">
        <v>45788</v>
      </c>
      <c r="T322" s="6"/>
    </row>
    <row r="323" spans="1:20" ht="15.75" customHeight="1">
      <c r="A323" s="5" t="s">
        <v>76</v>
      </c>
      <c r="B323" s="5" t="s">
        <v>77</v>
      </c>
      <c r="C323" s="5" t="s">
        <v>136</v>
      </c>
      <c r="D323" s="5" t="s">
        <v>43</v>
      </c>
      <c r="E323" s="7">
        <v>45592</v>
      </c>
      <c r="F323" s="5" t="s">
        <v>79</v>
      </c>
      <c r="G323" s="7">
        <v>45641</v>
      </c>
      <c r="H323" s="5" t="s">
        <v>45</v>
      </c>
      <c r="I323" s="7">
        <v>45683</v>
      </c>
      <c r="J323" s="6"/>
      <c r="K323" s="6"/>
      <c r="L323" s="6"/>
      <c r="M323" s="6"/>
      <c r="N323" s="7">
        <v>45592</v>
      </c>
      <c r="O323" s="5" t="s">
        <v>27</v>
      </c>
      <c r="P323" s="5" t="s">
        <v>28</v>
      </c>
      <c r="Q323" s="5" t="s">
        <v>137</v>
      </c>
      <c r="R323" s="5">
        <v>17</v>
      </c>
      <c r="S323" s="7">
        <v>45704</v>
      </c>
      <c r="T323" s="6"/>
    </row>
    <row r="324" spans="1:20" ht="15.75" customHeight="1">
      <c r="A324" s="5" t="s">
        <v>43</v>
      </c>
      <c r="B324" s="5" t="s">
        <v>138</v>
      </c>
      <c r="C324" s="5" t="s">
        <v>139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7">
        <v>45592</v>
      </c>
      <c r="O324" s="5" t="s">
        <v>27</v>
      </c>
      <c r="P324" s="5" t="s">
        <v>28</v>
      </c>
      <c r="Q324" s="5" t="s">
        <v>140</v>
      </c>
      <c r="R324" s="5">
        <v>6</v>
      </c>
      <c r="S324" s="7">
        <v>45627</v>
      </c>
      <c r="T324" s="6"/>
    </row>
    <row r="325" spans="1:20" ht="15.75" customHeight="1">
      <c r="A325" s="5" t="s">
        <v>23</v>
      </c>
      <c r="B325" s="5" t="s">
        <v>184</v>
      </c>
      <c r="C325" s="5" t="s">
        <v>258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>
        <v>45398</v>
      </c>
      <c r="O325" s="5" t="s">
        <v>87</v>
      </c>
      <c r="P325" s="5" t="s">
        <v>88</v>
      </c>
      <c r="Q325" s="5" t="s">
        <v>471</v>
      </c>
      <c r="R325" s="5">
        <v>6</v>
      </c>
      <c r="S325" s="7">
        <v>45414</v>
      </c>
      <c r="T325" s="6"/>
    </row>
    <row r="326" spans="1:20" ht="15.75" customHeight="1">
      <c r="A326" s="5" t="s">
        <v>25</v>
      </c>
      <c r="B326" s="5" t="s">
        <v>236</v>
      </c>
      <c r="C326" s="5" t="s">
        <v>136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>
        <v>45624</v>
      </c>
      <c r="O326" s="5" t="s">
        <v>87</v>
      </c>
      <c r="P326" s="5" t="s">
        <v>88</v>
      </c>
      <c r="Q326" s="5" t="s">
        <v>237</v>
      </c>
      <c r="R326" s="5">
        <v>6</v>
      </c>
      <c r="S326" s="7">
        <v>45643</v>
      </c>
      <c r="T326" s="6"/>
    </row>
    <row r="327" spans="1:20" ht="15.75" customHeight="1">
      <c r="A327" s="5" t="s">
        <v>26</v>
      </c>
      <c r="B327" s="5" t="s">
        <v>132</v>
      </c>
      <c r="C327" s="5" t="s">
        <v>274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7">
        <v>45645</v>
      </c>
      <c r="O327" s="5" t="s">
        <v>87</v>
      </c>
      <c r="P327" s="5" t="s">
        <v>88</v>
      </c>
      <c r="Q327" s="5" t="s">
        <v>275</v>
      </c>
      <c r="R327" s="5">
        <v>6</v>
      </c>
      <c r="S327" s="7">
        <v>45664</v>
      </c>
      <c r="T327" s="6"/>
    </row>
    <row r="328" spans="1:20" ht="15.75" customHeight="1">
      <c r="A328" s="5" t="s">
        <v>234</v>
      </c>
      <c r="B328" s="5" t="s">
        <v>332</v>
      </c>
      <c r="C328" s="5" t="s">
        <v>313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7">
        <v>45673</v>
      </c>
      <c r="O328" s="5" t="s">
        <v>87</v>
      </c>
      <c r="P328" s="5" t="s">
        <v>88</v>
      </c>
      <c r="Q328" s="5" t="s">
        <v>333</v>
      </c>
      <c r="R328" s="5">
        <v>6</v>
      </c>
      <c r="S328" s="7">
        <v>45692</v>
      </c>
      <c r="T328" s="6"/>
    </row>
    <row r="329" spans="1:20" ht="15.75" customHeight="1">
      <c r="A329" s="5" t="s">
        <v>246</v>
      </c>
      <c r="B329" s="5" t="s">
        <v>247</v>
      </c>
      <c r="C329" s="5" t="s">
        <v>109</v>
      </c>
      <c r="D329" s="5" t="s">
        <v>23</v>
      </c>
      <c r="E329" s="7">
        <v>45529</v>
      </c>
      <c r="F329" s="5" t="s">
        <v>249</v>
      </c>
      <c r="G329" s="7">
        <v>45578</v>
      </c>
      <c r="H329" s="6"/>
      <c r="I329" s="6"/>
      <c r="J329" s="6"/>
      <c r="K329" s="6"/>
      <c r="L329" s="6"/>
      <c r="M329" s="6"/>
      <c r="N329" s="7">
        <v>45529</v>
      </c>
      <c r="O329" s="5" t="s">
        <v>27</v>
      </c>
      <c r="P329" s="5" t="s">
        <v>28</v>
      </c>
      <c r="Q329" s="5" t="s">
        <v>621</v>
      </c>
      <c r="R329" s="5">
        <v>12</v>
      </c>
      <c r="S329" s="7">
        <v>45606</v>
      </c>
      <c r="T329" s="6"/>
    </row>
    <row r="330" spans="1:20" ht="15.75" customHeight="1">
      <c r="A330" s="5" t="s">
        <v>55</v>
      </c>
      <c r="B330" s="5" t="s">
        <v>303</v>
      </c>
      <c r="C330" s="5" t="s">
        <v>331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>
        <v>45367</v>
      </c>
      <c r="O330" s="5" t="s">
        <v>67</v>
      </c>
      <c r="P330" s="5" t="s">
        <v>59</v>
      </c>
      <c r="Q330" s="5" t="s">
        <v>427</v>
      </c>
      <c r="R330" s="5">
        <v>5</v>
      </c>
      <c r="S330" s="7">
        <v>45402</v>
      </c>
      <c r="T330" s="6"/>
    </row>
    <row r="331" spans="1:20" ht="15.75" customHeight="1">
      <c r="A331" s="5" t="s">
        <v>54</v>
      </c>
      <c r="B331" s="5" t="s">
        <v>200</v>
      </c>
      <c r="C331" s="5" t="s">
        <v>51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7">
        <v>45550</v>
      </c>
      <c r="O331" s="5" t="s">
        <v>27</v>
      </c>
      <c r="P331" s="5" t="s">
        <v>28</v>
      </c>
      <c r="Q331" s="5" t="s">
        <v>351</v>
      </c>
      <c r="R331" s="5">
        <v>5</v>
      </c>
      <c r="S331" s="7">
        <v>45578</v>
      </c>
      <c r="T331" s="6"/>
    </row>
    <row r="332" spans="1:20" ht="15.75" customHeight="1">
      <c r="A332" s="5" t="s">
        <v>55</v>
      </c>
      <c r="B332" s="5" t="s">
        <v>303</v>
      </c>
      <c r="C332" s="5" t="s">
        <v>358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7">
        <v>45493</v>
      </c>
      <c r="O332" s="5" t="s">
        <v>67</v>
      </c>
      <c r="P332" s="5" t="s">
        <v>59</v>
      </c>
      <c r="Q332" s="5" t="s">
        <v>427</v>
      </c>
      <c r="R332" s="5">
        <v>5</v>
      </c>
      <c r="S332" s="7">
        <v>45521</v>
      </c>
      <c r="T332" s="6"/>
    </row>
    <row r="333" spans="1:20" ht="15.75" customHeight="1">
      <c r="A333" s="5" t="s">
        <v>55</v>
      </c>
      <c r="B333" s="5" t="s">
        <v>303</v>
      </c>
      <c r="C333" s="5" t="s">
        <v>51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7">
        <v>45550</v>
      </c>
      <c r="O333" s="5" t="s">
        <v>27</v>
      </c>
      <c r="P333" s="5" t="s">
        <v>28</v>
      </c>
      <c r="Q333" s="5" t="s">
        <v>427</v>
      </c>
      <c r="R333" s="5">
        <v>5</v>
      </c>
      <c r="S333" s="7">
        <v>45578</v>
      </c>
      <c r="T333" s="6"/>
    </row>
    <row r="334" spans="1:20" ht="15.75" customHeight="1">
      <c r="A334" s="5" t="s">
        <v>55</v>
      </c>
      <c r="B334" s="5" t="s">
        <v>303</v>
      </c>
      <c r="C334" s="5" t="s">
        <v>197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>
        <v>45416</v>
      </c>
      <c r="O334" s="5" t="s">
        <v>67</v>
      </c>
      <c r="P334" s="5" t="s">
        <v>59</v>
      </c>
      <c r="Q334" s="5" t="s">
        <v>427</v>
      </c>
      <c r="R334" s="5">
        <v>5</v>
      </c>
      <c r="S334" s="7">
        <v>45444</v>
      </c>
      <c r="T334" s="6"/>
    </row>
    <row r="335" spans="1:20" ht="15.75" customHeight="1">
      <c r="A335" s="5" t="s">
        <v>55</v>
      </c>
      <c r="B335" s="5" t="s">
        <v>303</v>
      </c>
      <c r="C335" s="5" t="s">
        <v>222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>
        <v>45311</v>
      </c>
      <c r="O335" s="5" t="s">
        <v>67</v>
      </c>
      <c r="P335" s="5" t="s">
        <v>59</v>
      </c>
      <c r="Q335" s="5" t="s">
        <v>427</v>
      </c>
      <c r="R335" s="5">
        <v>5</v>
      </c>
      <c r="S335" s="7">
        <v>45339</v>
      </c>
      <c r="T335" s="6"/>
    </row>
    <row r="336" spans="1:20" ht="15.75" customHeight="1">
      <c r="A336" s="5" t="s">
        <v>55</v>
      </c>
      <c r="B336" s="5" t="s">
        <v>303</v>
      </c>
      <c r="C336" s="5" t="s">
        <v>260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7">
        <v>45459</v>
      </c>
      <c r="O336" s="5" t="s">
        <v>27</v>
      </c>
      <c r="P336" s="5" t="s">
        <v>28</v>
      </c>
      <c r="Q336" s="5" t="s">
        <v>427</v>
      </c>
      <c r="R336" s="5">
        <v>5</v>
      </c>
      <c r="S336" s="7">
        <v>45487</v>
      </c>
      <c r="T336" s="6"/>
    </row>
    <row r="337" spans="1:20" ht="15.75" customHeight="1">
      <c r="A337" s="5" t="s">
        <v>198</v>
      </c>
      <c r="B337" s="5" t="s">
        <v>199</v>
      </c>
      <c r="C337" s="5" t="s">
        <v>92</v>
      </c>
      <c r="D337" s="5" t="s">
        <v>53</v>
      </c>
      <c r="E337" s="7">
        <v>45617</v>
      </c>
      <c r="F337" s="5" t="s">
        <v>71</v>
      </c>
      <c r="G337" s="7">
        <v>45659</v>
      </c>
      <c r="H337" s="6"/>
      <c r="I337" s="6"/>
      <c r="J337" s="6"/>
      <c r="K337" s="6"/>
      <c r="L337" s="6"/>
      <c r="M337" s="6"/>
      <c r="N337" s="7">
        <v>45617</v>
      </c>
      <c r="O337" s="5" t="s">
        <v>114</v>
      </c>
      <c r="P337" s="5" t="s">
        <v>88</v>
      </c>
      <c r="Q337" s="5" t="s">
        <v>622</v>
      </c>
      <c r="R337" s="5">
        <v>12</v>
      </c>
      <c r="S337" s="7">
        <v>45694</v>
      </c>
      <c r="T337" s="6"/>
    </row>
    <row r="338" spans="1:20" ht="15.75" customHeight="1">
      <c r="A338" s="5" t="s">
        <v>53</v>
      </c>
      <c r="B338" s="5" t="s">
        <v>196</v>
      </c>
      <c r="C338" s="5" t="s">
        <v>197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>
        <v>45617</v>
      </c>
      <c r="O338" s="5" t="s">
        <v>114</v>
      </c>
      <c r="P338" s="5" t="s">
        <v>88</v>
      </c>
      <c r="Q338" s="5" t="s">
        <v>261</v>
      </c>
      <c r="R338" s="5">
        <v>6</v>
      </c>
      <c r="S338" s="7">
        <v>45652</v>
      </c>
      <c r="T338" s="6"/>
    </row>
    <row r="339" spans="1:20" ht="15.75" customHeight="1">
      <c r="A339" s="5" t="s">
        <v>55</v>
      </c>
      <c r="B339" s="5" t="s">
        <v>303</v>
      </c>
      <c r="C339" s="5" t="s">
        <v>78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>
        <v>45654</v>
      </c>
      <c r="O339" s="5" t="s">
        <v>67</v>
      </c>
      <c r="P339" s="5" t="s">
        <v>59</v>
      </c>
      <c r="Q339" s="5" t="s">
        <v>304</v>
      </c>
      <c r="R339" s="5">
        <v>5</v>
      </c>
      <c r="S339" s="7">
        <v>45682</v>
      </c>
      <c r="T339" s="6"/>
    </row>
    <row r="340" spans="1:20" ht="15.75" customHeight="1">
      <c r="A340" s="5" t="s">
        <v>291</v>
      </c>
      <c r="B340" s="5" t="s">
        <v>328</v>
      </c>
      <c r="C340" s="5" t="s">
        <v>379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7">
        <v>45312</v>
      </c>
      <c r="O340" s="5" t="s">
        <v>27</v>
      </c>
      <c r="P340" s="5" t="s">
        <v>28</v>
      </c>
      <c r="Q340" s="5" t="s">
        <v>623</v>
      </c>
      <c r="R340" s="5">
        <v>6</v>
      </c>
      <c r="S340" s="7">
        <v>45347</v>
      </c>
      <c r="T340" s="6"/>
    </row>
    <row r="341" spans="1:20" ht="15.75" customHeight="1">
      <c r="A341" s="5" t="s">
        <v>291</v>
      </c>
      <c r="B341" s="5" t="s">
        <v>328</v>
      </c>
      <c r="C341" s="5" t="s">
        <v>337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>
        <v>45360</v>
      </c>
      <c r="O341" s="5" t="s">
        <v>67</v>
      </c>
      <c r="P341" s="5" t="s">
        <v>59</v>
      </c>
      <c r="Q341" s="5" t="s">
        <v>623</v>
      </c>
      <c r="R341" s="5">
        <v>6</v>
      </c>
      <c r="S341" s="7">
        <v>45402</v>
      </c>
      <c r="T341" s="6"/>
    </row>
    <row r="342" spans="1:20" ht="15.75" customHeight="1">
      <c r="A342" s="5" t="s">
        <v>291</v>
      </c>
      <c r="B342" s="5" t="s">
        <v>328</v>
      </c>
      <c r="C342" s="5" t="s">
        <v>454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>
        <v>45395</v>
      </c>
      <c r="O342" s="5" t="s">
        <v>67</v>
      </c>
      <c r="P342" s="5" t="s">
        <v>59</v>
      </c>
      <c r="Q342" s="5" t="s">
        <v>329</v>
      </c>
      <c r="R342" s="5">
        <v>6</v>
      </c>
      <c r="S342" s="7">
        <v>45430</v>
      </c>
      <c r="T342" s="6"/>
    </row>
    <row r="343" spans="1:20" ht="15.75" customHeight="1">
      <c r="A343" s="5" t="s">
        <v>291</v>
      </c>
      <c r="B343" s="5" t="s">
        <v>328</v>
      </c>
      <c r="C343" s="5" t="s">
        <v>269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>
        <v>45473</v>
      </c>
      <c r="O343" s="5" t="s">
        <v>27</v>
      </c>
      <c r="P343" s="5" t="s">
        <v>28</v>
      </c>
      <c r="Q343" s="5" t="s">
        <v>329</v>
      </c>
      <c r="R343" s="5">
        <v>6</v>
      </c>
      <c r="S343" s="7">
        <v>45515</v>
      </c>
      <c r="T343" s="6"/>
    </row>
    <row r="344" spans="1:20" ht="15.75" customHeight="1">
      <c r="A344" s="5" t="s">
        <v>291</v>
      </c>
      <c r="B344" s="5" t="s">
        <v>328</v>
      </c>
      <c r="C344" s="5" t="s">
        <v>239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7">
        <v>45529</v>
      </c>
      <c r="O344" s="5" t="s">
        <v>27</v>
      </c>
      <c r="P344" s="5" t="s">
        <v>28</v>
      </c>
      <c r="Q344" s="5" t="s">
        <v>329</v>
      </c>
      <c r="R344" s="5">
        <v>6</v>
      </c>
      <c r="S344" s="7">
        <v>45564</v>
      </c>
      <c r="T344" s="6"/>
    </row>
    <row r="345" spans="1:20" ht="15.75" customHeight="1">
      <c r="A345" s="5" t="s">
        <v>56</v>
      </c>
      <c r="B345" s="5" t="s">
        <v>251</v>
      </c>
      <c r="C345" s="5" t="s">
        <v>85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>
        <v>45596</v>
      </c>
      <c r="O345" s="5" t="s">
        <v>87</v>
      </c>
      <c r="P345" s="5" t="s">
        <v>88</v>
      </c>
      <c r="Q345" s="5" t="s">
        <v>304</v>
      </c>
      <c r="R345" s="5">
        <v>6</v>
      </c>
      <c r="S345" s="7">
        <v>45615</v>
      </c>
      <c r="T345" s="6"/>
    </row>
    <row r="346" spans="1:20" ht="15.75" customHeight="1">
      <c r="A346" s="5" t="s">
        <v>55</v>
      </c>
      <c r="B346" s="5" t="s">
        <v>303</v>
      </c>
      <c r="C346" s="5" t="s">
        <v>248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>
        <v>45592</v>
      </c>
      <c r="O346" s="5" t="s">
        <v>27</v>
      </c>
      <c r="P346" s="5" t="s">
        <v>28</v>
      </c>
      <c r="Q346" s="5" t="s">
        <v>427</v>
      </c>
      <c r="R346" s="5">
        <v>5</v>
      </c>
      <c r="S346" s="7">
        <v>45620</v>
      </c>
      <c r="T346" s="6"/>
    </row>
    <row r="347" spans="1:20" ht="15.75" customHeight="1">
      <c r="A347" s="5" t="s">
        <v>93</v>
      </c>
      <c r="B347" s="5" t="s">
        <v>353</v>
      </c>
      <c r="C347" s="5" t="s">
        <v>92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>
        <v>45493</v>
      </c>
      <c r="O347" s="5" t="s">
        <v>67</v>
      </c>
      <c r="P347" s="5" t="s">
        <v>59</v>
      </c>
      <c r="Q347" s="5" t="s">
        <v>624</v>
      </c>
      <c r="R347" s="5">
        <v>6</v>
      </c>
      <c r="S347" s="7">
        <v>45528</v>
      </c>
      <c r="T347" s="6"/>
    </row>
    <row r="348" spans="1:20" ht="15.75" customHeight="1">
      <c r="A348" s="5" t="s">
        <v>24</v>
      </c>
      <c r="B348" s="5" t="s">
        <v>149</v>
      </c>
      <c r="C348" s="5" t="s">
        <v>307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7">
        <v>45498</v>
      </c>
      <c r="O348" s="5" t="s">
        <v>87</v>
      </c>
      <c r="P348" s="5" t="s">
        <v>88</v>
      </c>
      <c r="Q348" s="5" t="s">
        <v>288</v>
      </c>
      <c r="R348" s="5">
        <v>6</v>
      </c>
      <c r="S348" s="7">
        <v>45517</v>
      </c>
      <c r="T348" s="6"/>
    </row>
    <row r="349" spans="1:20" ht="15.75" customHeight="1">
      <c r="A349" s="5" t="s">
        <v>130</v>
      </c>
      <c r="B349" s="5" t="s">
        <v>262</v>
      </c>
      <c r="C349" s="5" t="s">
        <v>269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7">
        <v>45442</v>
      </c>
      <c r="O349" s="5" t="s">
        <v>87</v>
      </c>
      <c r="P349" s="5" t="s">
        <v>88</v>
      </c>
      <c r="Q349" s="5" t="s">
        <v>558</v>
      </c>
      <c r="R349" s="5">
        <v>6</v>
      </c>
      <c r="S349" s="7">
        <v>45461</v>
      </c>
      <c r="T349" s="6"/>
    </row>
    <row r="350" spans="1:20" ht="15.75" customHeight="1">
      <c r="A350" s="5" t="s">
        <v>24</v>
      </c>
      <c r="B350" s="5" t="s">
        <v>149</v>
      </c>
      <c r="C350" s="5" t="s">
        <v>411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>
        <v>45508</v>
      </c>
      <c r="O350" s="5" t="s">
        <v>27</v>
      </c>
      <c r="P350" s="5" t="s">
        <v>28</v>
      </c>
      <c r="Q350" s="5" t="s">
        <v>471</v>
      </c>
      <c r="R350" s="5">
        <v>6</v>
      </c>
      <c r="S350" s="7">
        <v>45543</v>
      </c>
      <c r="T350" s="6"/>
    </row>
    <row r="351" spans="1:20" ht="15.75" customHeight="1">
      <c r="A351" s="5" t="s">
        <v>24</v>
      </c>
      <c r="B351" s="5" t="s">
        <v>149</v>
      </c>
      <c r="C351" s="5" t="s">
        <v>442</v>
      </c>
      <c r="D351" s="5"/>
      <c r="E351" s="7"/>
      <c r="F351" s="5"/>
      <c r="G351" s="7"/>
      <c r="H351" s="6"/>
      <c r="I351" s="6"/>
      <c r="J351" s="6"/>
      <c r="K351" s="6"/>
      <c r="L351" s="6"/>
      <c r="M351" s="6"/>
      <c r="N351" s="7">
        <v>45533</v>
      </c>
      <c r="O351" s="5" t="s">
        <v>87</v>
      </c>
      <c r="P351" s="5" t="s">
        <v>88</v>
      </c>
      <c r="Q351" s="5" t="s">
        <v>558</v>
      </c>
      <c r="R351" s="5">
        <v>6</v>
      </c>
      <c r="S351" s="7">
        <v>45552</v>
      </c>
      <c r="T351" s="6"/>
    </row>
    <row r="352" spans="1:20" ht="15.75" customHeight="1">
      <c r="A352" s="5" t="s">
        <v>127</v>
      </c>
      <c r="B352" s="5" t="s">
        <v>128</v>
      </c>
      <c r="C352" s="5" t="s">
        <v>239</v>
      </c>
      <c r="D352" s="5" t="s">
        <v>24</v>
      </c>
      <c r="E352" s="7">
        <v>45360</v>
      </c>
      <c r="F352" s="5" t="s">
        <v>130</v>
      </c>
      <c r="G352" s="7">
        <v>45405</v>
      </c>
      <c r="H352" s="6"/>
      <c r="I352" s="6"/>
      <c r="J352" s="6"/>
      <c r="K352" s="6"/>
      <c r="L352" s="6"/>
      <c r="M352" s="6"/>
      <c r="N352" s="7">
        <v>45360</v>
      </c>
      <c r="O352" s="5" t="s">
        <v>67</v>
      </c>
      <c r="P352" s="5" t="s">
        <v>59</v>
      </c>
      <c r="Q352" s="5" t="s">
        <v>625</v>
      </c>
      <c r="R352" s="5">
        <v>12</v>
      </c>
      <c r="S352" s="7">
        <v>45421</v>
      </c>
      <c r="T352" s="6"/>
    </row>
    <row r="353" spans="1:20" ht="15.75" customHeight="1">
      <c r="A353" s="5" t="s">
        <v>127</v>
      </c>
      <c r="B353" s="5" t="s">
        <v>128</v>
      </c>
      <c r="C353" s="5" t="s">
        <v>272</v>
      </c>
      <c r="D353" s="5" t="s">
        <v>24</v>
      </c>
      <c r="E353" s="7">
        <v>45465</v>
      </c>
      <c r="F353" s="5" t="s">
        <v>130</v>
      </c>
      <c r="G353" s="7">
        <v>45507</v>
      </c>
      <c r="H353" s="6"/>
      <c r="I353" s="6"/>
      <c r="J353" s="6"/>
      <c r="K353" s="6"/>
      <c r="L353" s="6"/>
      <c r="M353" s="6"/>
      <c r="N353" s="7">
        <v>45465</v>
      </c>
      <c r="O353" s="5" t="s">
        <v>67</v>
      </c>
      <c r="P353" s="5" t="s">
        <v>59</v>
      </c>
      <c r="Q353" s="5" t="s">
        <v>626</v>
      </c>
      <c r="R353" s="5">
        <v>12</v>
      </c>
      <c r="S353" s="7">
        <v>45542</v>
      </c>
      <c r="T353" s="6"/>
    </row>
    <row r="354" spans="1:20" ht="15.75" customHeight="1">
      <c r="A354" s="5" t="s">
        <v>127</v>
      </c>
      <c r="B354" s="5" t="s">
        <v>128</v>
      </c>
      <c r="C354" s="5" t="s">
        <v>263</v>
      </c>
      <c r="D354" s="5" t="s">
        <v>24</v>
      </c>
      <c r="E354" s="7">
        <v>45533</v>
      </c>
      <c r="F354" s="5" t="s">
        <v>130</v>
      </c>
      <c r="G354" s="7">
        <v>45554</v>
      </c>
      <c r="H354" s="6"/>
      <c r="I354" s="6"/>
      <c r="J354" s="6"/>
      <c r="K354" s="6"/>
      <c r="L354" s="6"/>
      <c r="M354" s="6"/>
      <c r="N354" s="7">
        <v>45533</v>
      </c>
      <c r="O354" s="5" t="s">
        <v>87</v>
      </c>
      <c r="P354" s="5" t="s">
        <v>88</v>
      </c>
      <c r="Q354" s="5" t="s">
        <v>627</v>
      </c>
      <c r="R354" s="5">
        <v>12</v>
      </c>
      <c r="S354" s="7">
        <v>45573</v>
      </c>
      <c r="T354" s="6"/>
    </row>
    <row r="355" spans="1:20" ht="15.75" customHeight="1">
      <c r="A355" s="5" t="s">
        <v>62</v>
      </c>
      <c r="B355" s="5" t="s">
        <v>156</v>
      </c>
      <c r="C355" s="5" t="s">
        <v>298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>
        <v>45332</v>
      </c>
      <c r="O355" s="5" t="s">
        <v>67</v>
      </c>
      <c r="P355" s="5" t="s">
        <v>59</v>
      </c>
      <c r="Q355" s="5" t="s">
        <v>259</v>
      </c>
      <c r="R355" s="5">
        <v>5</v>
      </c>
      <c r="S355" s="7">
        <v>45360</v>
      </c>
      <c r="T355" s="6"/>
    </row>
    <row r="356" spans="1:20" ht="15.75" customHeight="1">
      <c r="A356" s="5" t="s">
        <v>23</v>
      </c>
      <c r="B356" s="5" t="s">
        <v>184</v>
      </c>
      <c r="C356" s="5" t="s">
        <v>323</v>
      </c>
      <c r="D356" s="5"/>
      <c r="E356" s="7"/>
      <c r="F356" s="5"/>
      <c r="G356" s="7"/>
      <c r="H356" s="6"/>
      <c r="I356" s="6"/>
      <c r="J356" s="6"/>
      <c r="K356" s="6"/>
      <c r="L356" s="6"/>
      <c r="M356" s="6"/>
      <c r="N356" s="7">
        <v>45423</v>
      </c>
      <c r="O356" s="5" t="s">
        <v>67</v>
      </c>
      <c r="P356" s="5" t="s">
        <v>59</v>
      </c>
      <c r="Q356" s="5" t="s">
        <v>402</v>
      </c>
      <c r="R356" s="5">
        <v>6</v>
      </c>
      <c r="S356" s="7">
        <v>45458</v>
      </c>
      <c r="T356" s="6"/>
    </row>
    <row r="357" spans="1:20" ht="15.75" customHeight="1">
      <c r="A357" s="5" t="s">
        <v>246</v>
      </c>
      <c r="B357" s="5" t="s">
        <v>247</v>
      </c>
      <c r="C357" s="5" t="s">
        <v>260</v>
      </c>
      <c r="D357" s="5" t="s">
        <v>23</v>
      </c>
      <c r="E357" s="7">
        <v>45480</v>
      </c>
      <c r="F357" s="5" t="s">
        <v>249</v>
      </c>
      <c r="G357" s="7">
        <v>45543</v>
      </c>
      <c r="H357" s="5"/>
      <c r="I357" s="7"/>
      <c r="J357" s="6"/>
      <c r="K357" s="6"/>
      <c r="L357" s="6"/>
      <c r="M357" s="6"/>
      <c r="N357" s="7">
        <v>45480</v>
      </c>
      <c r="O357" s="5" t="s">
        <v>27</v>
      </c>
      <c r="P357" s="5" t="s">
        <v>28</v>
      </c>
      <c r="Q357" s="5" t="s">
        <v>549</v>
      </c>
      <c r="R357" s="5">
        <v>12</v>
      </c>
      <c r="S357" s="7">
        <v>45557</v>
      </c>
      <c r="T357" s="6"/>
    </row>
    <row r="358" spans="1:20" ht="15.75" customHeight="1">
      <c r="A358" s="5" t="s">
        <v>103</v>
      </c>
      <c r="B358" s="5" t="s">
        <v>104</v>
      </c>
      <c r="C358" s="5" t="s">
        <v>358</v>
      </c>
      <c r="D358" s="5" t="s">
        <v>23</v>
      </c>
      <c r="E358" s="7">
        <v>45480</v>
      </c>
      <c r="F358" s="5" t="s">
        <v>24</v>
      </c>
      <c r="G358" s="7">
        <v>45543</v>
      </c>
      <c r="H358" s="5" t="s">
        <v>25</v>
      </c>
      <c r="I358" s="7">
        <v>45585</v>
      </c>
      <c r="J358" s="6"/>
      <c r="K358" s="6"/>
      <c r="L358" s="6"/>
      <c r="M358" s="6"/>
      <c r="N358" s="7">
        <v>45480</v>
      </c>
      <c r="O358" s="5" t="s">
        <v>27</v>
      </c>
      <c r="P358" s="5" t="s">
        <v>28</v>
      </c>
      <c r="Q358" s="5" t="s">
        <v>628</v>
      </c>
      <c r="R358" s="5">
        <v>18</v>
      </c>
      <c r="S358" s="7">
        <v>45599</v>
      </c>
      <c r="T358" s="6"/>
    </row>
    <row r="359" spans="1:20" ht="15.75" customHeight="1">
      <c r="A359" s="5" t="s">
        <v>63</v>
      </c>
      <c r="B359" s="5" t="s">
        <v>166</v>
      </c>
      <c r="C359" s="5" t="s">
        <v>239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>
        <v>45335</v>
      </c>
      <c r="O359" s="5" t="s">
        <v>87</v>
      </c>
      <c r="P359" s="5" t="s">
        <v>88</v>
      </c>
      <c r="Q359" s="5" t="s">
        <v>189</v>
      </c>
      <c r="R359" s="5">
        <v>6</v>
      </c>
      <c r="S359" s="7">
        <v>45351</v>
      </c>
      <c r="T359" s="6"/>
    </row>
    <row r="360" spans="1:20" ht="15.75" customHeight="1">
      <c r="A360" s="5" t="s">
        <v>521</v>
      </c>
      <c r="B360" s="5" t="s">
        <v>555</v>
      </c>
      <c r="C360" s="5" t="s">
        <v>32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>
        <v>45522</v>
      </c>
      <c r="O360" s="5" t="s">
        <v>27</v>
      </c>
      <c r="P360" s="5" t="s">
        <v>28</v>
      </c>
      <c r="Q360" s="5" t="s">
        <v>189</v>
      </c>
      <c r="R360" s="5">
        <v>6</v>
      </c>
      <c r="S360" s="7">
        <v>45557</v>
      </c>
      <c r="T360" s="6"/>
    </row>
    <row r="361" spans="1:20" ht="15.75" customHeight="1">
      <c r="A361" s="5" t="s">
        <v>62</v>
      </c>
      <c r="B361" s="5" t="s">
        <v>156</v>
      </c>
      <c r="C361" s="5" t="s">
        <v>434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7">
        <v>45351</v>
      </c>
      <c r="O361" s="5" t="s">
        <v>87</v>
      </c>
      <c r="P361" s="5" t="s">
        <v>88</v>
      </c>
      <c r="Q361" s="5" t="s">
        <v>259</v>
      </c>
      <c r="R361" s="5">
        <v>5</v>
      </c>
      <c r="S361" s="7">
        <v>45365</v>
      </c>
      <c r="T361" s="6"/>
    </row>
    <row r="362" spans="1:20" ht="15.75" customHeight="1">
      <c r="A362" s="5" t="s">
        <v>521</v>
      </c>
      <c r="B362" s="5" t="s">
        <v>555</v>
      </c>
      <c r="C362" s="5" t="s">
        <v>21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>
        <v>45389</v>
      </c>
      <c r="O362" s="5" t="s">
        <v>27</v>
      </c>
      <c r="P362" s="5" t="s">
        <v>59</v>
      </c>
      <c r="Q362" s="5" t="s">
        <v>189</v>
      </c>
      <c r="R362" s="5">
        <v>6</v>
      </c>
      <c r="S362" s="7">
        <v>45424</v>
      </c>
      <c r="T362" s="6"/>
    </row>
    <row r="363" spans="1:20" ht="15.75" customHeight="1">
      <c r="A363" s="5" t="s">
        <v>23</v>
      </c>
      <c r="B363" s="5" t="s">
        <v>184</v>
      </c>
      <c r="C363" s="5" t="s">
        <v>374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>
        <v>45452</v>
      </c>
      <c r="O363" s="5" t="s">
        <v>27</v>
      </c>
      <c r="P363" s="5" t="s">
        <v>28</v>
      </c>
      <c r="Q363" s="5" t="s">
        <v>471</v>
      </c>
      <c r="R363" s="5">
        <v>6</v>
      </c>
      <c r="S363" s="7">
        <v>45487</v>
      </c>
      <c r="T363" s="6"/>
    </row>
    <row r="364" spans="1:20" ht="15.75" customHeight="1">
      <c r="A364" s="5" t="s">
        <v>62</v>
      </c>
      <c r="B364" s="5" t="s">
        <v>156</v>
      </c>
      <c r="C364" s="5" t="s">
        <v>272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7">
        <v>45375</v>
      </c>
      <c r="O364" s="5" t="s">
        <v>27</v>
      </c>
      <c r="P364" s="5" t="s">
        <v>28</v>
      </c>
      <c r="Q364" s="5" t="s">
        <v>259</v>
      </c>
      <c r="R364" s="5">
        <v>5</v>
      </c>
      <c r="S364" s="7">
        <v>45410</v>
      </c>
      <c r="T364" s="6"/>
    </row>
    <row r="365" spans="1:20" ht="15.75" customHeight="1">
      <c r="A365" s="5" t="s">
        <v>63</v>
      </c>
      <c r="B365" s="5" t="s">
        <v>166</v>
      </c>
      <c r="C365" s="5" t="s">
        <v>434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7">
        <v>45377</v>
      </c>
      <c r="O365" s="5" t="s">
        <v>87</v>
      </c>
      <c r="P365" s="5" t="s">
        <v>88</v>
      </c>
      <c r="Q365" s="5" t="s">
        <v>151</v>
      </c>
      <c r="R365" s="5">
        <v>6</v>
      </c>
      <c r="S365" s="7">
        <v>45398</v>
      </c>
      <c r="T365" s="6"/>
    </row>
    <row r="366" spans="1:20" ht="15.75" customHeight="1">
      <c r="A366" s="5" t="s">
        <v>521</v>
      </c>
      <c r="B366" s="5" t="s">
        <v>555</v>
      </c>
      <c r="C366" s="5" t="s">
        <v>274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>
        <v>45438</v>
      </c>
      <c r="O366" s="5" t="s">
        <v>27</v>
      </c>
      <c r="P366" s="5" t="s">
        <v>28</v>
      </c>
      <c r="Q366" s="5" t="s">
        <v>189</v>
      </c>
      <c r="R366" s="5">
        <v>6</v>
      </c>
      <c r="S366" s="7">
        <v>45473</v>
      </c>
      <c r="T366" s="6"/>
    </row>
    <row r="367" spans="1:20" ht="15.75" customHeight="1">
      <c r="A367" s="5" t="s">
        <v>46</v>
      </c>
      <c r="B367" s="5" t="s">
        <v>238</v>
      </c>
      <c r="C367" s="5" t="s">
        <v>379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7">
        <v>45477</v>
      </c>
      <c r="O367" s="5" t="s">
        <v>87</v>
      </c>
      <c r="P367" s="5" t="s">
        <v>88</v>
      </c>
      <c r="Q367" s="5" t="s">
        <v>299</v>
      </c>
      <c r="R367" s="5">
        <v>5</v>
      </c>
      <c r="S367" s="7">
        <v>45491</v>
      </c>
      <c r="T367" s="6"/>
    </row>
    <row r="368" spans="1:20" ht="15.75" customHeight="1">
      <c r="A368" s="5" t="s">
        <v>46</v>
      </c>
      <c r="B368" s="5" t="s">
        <v>238</v>
      </c>
      <c r="C368" s="5" t="s">
        <v>454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7">
        <v>45522</v>
      </c>
      <c r="O368" s="5" t="s">
        <v>27</v>
      </c>
      <c r="P368" s="5" t="s">
        <v>28</v>
      </c>
      <c r="Q368" s="5" t="s">
        <v>299</v>
      </c>
      <c r="R368" s="5">
        <v>5</v>
      </c>
      <c r="S368" s="7">
        <v>45550</v>
      </c>
      <c r="T368" s="6"/>
    </row>
    <row r="369" spans="1:20" ht="15.75" customHeight="1">
      <c r="A369" s="5" t="s">
        <v>46</v>
      </c>
      <c r="B369" s="5" t="s">
        <v>238</v>
      </c>
      <c r="C369" s="5" t="s">
        <v>164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>
        <v>45559</v>
      </c>
      <c r="O369" s="5" t="s">
        <v>87</v>
      </c>
      <c r="P369" s="5" t="s">
        <v>88</v>
      </c>
      <c r="Q369" s="5" t="s">
        <v>240</v>
      </c>
      <c r="R369" s="5">
        <v>5</v>
      </c>
      <c r="S369" s="7">
        <v>45573</v>
      </c>
      <c r="T369" s="6"/>
    </row>
    <row r="370" spans="1:20" ht="15.75" customHeight="1">
      <c r="A370" s="5" t="s">
        <v>46</v>
      </c>
      <c r="B370" s="5" t="s">
        <v>238</v>
      </c>
      <c r="C370" s="5" t="s">
        <v>269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>
        <v>45585</v>
      </c>
      <c r="O370" s="5" t="s">
        <v>27</v>
      </c>
      <c r="P370" s="5" t="s">
        <v>28</v>
      </c>
      <c r="Q370" s="5" t="s">
        <v>299</v>
      </c>
      <c r="R370" s="5">
        <v>5</v>
      </c>
      <c r="S370" s="7">
        <v>45613</v>
      </c>
      <c r="T370" s="6"/>
    </row>
    <row r="371" spans="1:20" ht="15.75" customHeight="1">
      <c r="A371" s="5" t="s">
        <v>46</v>
      </c>
      <c r="B371" s="5" t="s">
        <v>238</v>
      </c>
      <c r="C371" s="5" t="s">
        <v>298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7">
        <v>45648</v>
      </c>
      <c r="O371" s="5" t="s">
        <v>27</v>
      </c>
      <c r="P371" s="5" t="s">
        <v>28</v>
      </c>
      <c r="Q371" s="5" t="s">
        <v>299</v>
      </c>
      <c r="R371" s="5">
        <v>5</v>
      </c>
      <c r="S371" s="7">
        <v>45676</v>
      </c>
      <c r="T371" s="6"/>
    </row>
    <row r="372" spans="1:20" ht="15.75" customHeight="1">
      <c r="A372" s="5" t="s">
        <v>79</v>
      </c>
      <c r="B372" s="5" t="s">
        <v>271</v>
      </c>
      <c r="C372" s="5" t="s">
        <v>272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7">
        <v>45641</v>
      </c>
      <c r="O372" s="5" t="s">
        <v>27</v>
      </c>
      <c r="P372" s="5" t="s">
        <v>28</v>
      </c>
      <c r="Q372" s="5" t="s">
        <v>240</v>
      </c>
      <c r="R372" s="5">
        <v>6</v>
      </c>
      <c r="S372" s="7">
        <v>45676</v>
      </c>
      <c r="T372" s="6"/>
    </row>
    <row r="373" spans="1:20" ht="15.75" customHeight="1">
      <c r="A373" s="5" t="s">
        <v>45</v>
      </c>
      <c r="B373" s="5" t="s">
        <v>180</v>
      </c>
      <c r="C373" s="5" t="s">
        <v>379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7">
        <v>45683</v>
      </c>
      <c r="O373" s="5" t="s">
        <v>27</v>
      </c>
      <c r="P373" s="5" t="s">
        <v>28</v>
      </c>
      <c r="Q373" s="5" t="s">
        <v>629</v>
      </c>
      <c r="R373" s="5">
        <v>6</v>
      </c>
      <c r="S373" s="7">
        <v>45718</v>
      </c>
      <c r="T373" s="6"/>
    </row>
    <row r="374" spans="1:20" ht="15.75" customHeight="1">
      <c r="A374" s="5" t="s">
        <v>46</v>
      </c>
      <c r="B374" s="5" t="s">
        <v>238</v>
      </c>
      <c r="C374" s="5" t="s">
        <v>434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>
        <v>45725</v>
      </c>
      <c r="O374" s="5" t="s">
        <v>27</v>
      </c>
      <c r="P374" s="5" t="s">
        <v>28</v>
      </c>
      <c r="Q374" s="5" t="s">
        <v>299</v>
      </c>
      <c r="R374" s="5">
        <v>5</v>
      </c>
      <c r="S374" s="7">
        <v>45753</v>
      </c>
      <c r="T374" s="6"/>
    </row>
    <row r="375" spans="1:20" ht="15.75" customHeight="1">
      <c r="A375" s="5" t="s">
        <v>47</v>
      </c>
      <c r="B375" s="5" t="s">
        <v>244</v>
      </c>
      <c r="C375" s="5" t="s">
        <v>58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7">
        <v>45767</v>
      </c>
      <c r="O375" s="5" t="s">
        <v>27</v>
      </c>
      <c r="P375" s="5" t="s">
        <v>28</v>
      </c>
      <c r="Q375" s="5" t="s">
        <v>245</v>
      </c>
      <c r="R375" s="5">
        <v>6</v>
      </c>
      <c r="S375" s="7">
        <v>45802</v>
      </c>
      <c r="T375" s="6"/>
    </row>
    <row r="376" spans="1:20" ht="15.75" customHeight="1">
      <c r="A376" s="5" t="s">
        <v>630</v>
      </c>
      <c r="B376" s="6"/>
      <c r="C376" s="5" t="s">
        <v>92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7">
        <v>45315</v>
      </c>
      <c r="O376" s="5" t="s">
        <v>312</v>
      </c>
      <c r="P376" s="5" t="s">
        <v>88</v>
      </c>
      <c r="Q376" s="5" t="s">
        <v>336</v>
      </c>
      <c r="R376" s="6"/>
      <c r="S376" s="7"/>
      <c r="T376" s="6"/>
    </row>
    <row r="377" spans="1:20" ht="15.75" customHeight="1">
      <c r="A377" s="5" t="s">
        <v>630</v>
      </c>
      <c r="B377" s="5"/>
      <c r="C377" s="5" t="s">
        <v>296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7">
        <v>45428</v>
      </c>
      <c r="O377" s="5" t="s">
        <v>87</v>
      </c>
      <c r="P377" s="5" t="s">
        <v>88</v>
      </c>
      <c r="Q377" s="5" t="s">
        <v>336</v>
      </c>
      <c r="R377" s="5"/>
      <c r="S377" s="7">
        <v>45447</v>
      </c>
      <c r="T377" s="6"/>
    </row>
    <row r="378" spans="1:20" ht="15.75" customHeight="1">
      <c r="A378" s="5" t="s">
        <v>334</v>
      </c>
      <c r="B378" s="5" t="s">
        <v>335</v>
      </c>
      <c r="C378" s="5" t="s">
        <v>208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>
        <v>45491</v>
      </c>
      <c r="O378" s="5" t="s">
        <v>87</v>
      </c>
      <c r="P378" s="5" t="s">
        <v>88</v>
      </c>
      <c r="Q378" s="5" t="s">
        <v>336</v>
      </c>
      <c r="R378" s="5">
        <v>6</v>
      </c>
      <c r="S378" s="7">
        <v>45510</v>
      </c>
      <c r="T378" s="6"/>
    </row>
    <row r="379" spans="1:20" ht="15.75" customHeight="1">
      <c r="A379" s="5" t="s">
        <v>334</v>
      </c>
      <c r="B379" s="5" t="s">
        <v>335</v>
      </c>
      <c r="C379" s="5" t="s">
        <v>313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>
        <v>45563</v>
      </c>
      <c r="O379" s="5" t="s">
        <v>67</v>
      </c>
      <c r="P379" s="5" t="s">
        <v>59</v>
      </c>
      <c r="Q379" s="5" t="s">
        <v>336</v>
      </c>
      <c r="R379" s="5">
        <v>6</v>
      </c>
      <c r="S379" s="7">
        <v>45598</v>
      </c>
      <c r="T379" s="6"/>
    </row>
    <row r="380" spans="1:20" ht="15.75" customHeight="1">
      <c r="A380" s="5" t="s">
        <v>64</v>
      </c>
      <c r="B380" s="5" t="s">
        <v>284</v>
      </c>
      <c r="C380" s="5" t="s">
        <v>631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>
        <v>45400</v>
      </c>
      <c r="O380" s="5" t="s">
        <v>87</v>
      </c>
      <c r="P380" s="5" t="s">
        <v>88</v>
      </c>
      <c r="Q380" s="5" t="s">
        <v>632</v>
      </c>
      <c r="R380" s="5">
        <v>6</v>
      </c>
      <c r="S380" s="7">
        <v>45419</v>
      </c>
      <c r="T380" s="6"/>
    </row>
    <row r="381" spans="1:20" ht="15.75" customHeight="1">
      <c r="A381" s="5" t="s">
        <v>206</v>
      </c>
      <c r="B381" s="5" t="s">
        <v>207</v>
      </c>
      <c r="C381" s="5" t="s">
        <v>92</v>
      </c>
      <c r="D381" s="5"/>
      <c r="E381" s="7"/>
      <c r="F381" s="5"/>
      <c r="G381" s="7"/>
      <c r="H381" s="6"/>
      <c r="I381" s="6"/>
      <c r="J381" s="6"/>
      <c r="K381" s="6"/>
      <c r="L381" s="6"/>
      <c r="M381" s="6"/>
      <c r="N381" s="7">
        <v>45361</v>
      </c>
      <c r="O381" s="5" t="s">
        <v>27</v>
      </c>
      <c r="P381" s="5" t="s">
        <v>28</v>
      </c>
      <c r="Q381" s="5" t="s">
        <v>632</v>
      </c>
      <c r="R381" s="5">
        <v>6</v>
      </c>
      <c r="S381" s="7">
        <v>45403</v>
      </c>
      <c r="T381" s="6"/>
    </row>
    <row r="382" spans="1:20" ht="15.75" customHeight="1">
      <c r="A382" s="5" t="s">
        <v>107</v>
      </c>
      <c r="B382" s="5" t="s">
        <v>108</v>
      </c>
      <c r="C382" s="5" t="s">
        <v>260</v>
      </c>
      <c r="D382" s="5" t="s">
        <v>64</v>
      </c>
      <c r="E382" s="7">
        <v>45400</v>
      </c>
      <c r="F382" s="5" t="s">
        <v>65</v>
      </c>
      <c r="G382" s="7">
        <v>45421</v>
      </c>
      <c r="H382" s="6"/>
      <c r="I382" s="6"/>
      <c r="J382" s="6"/>
      <c r="K382" s="6"/>
      <c r="L382" s="6"/>
      <c r="M382" s="6"/>
      <c r="N382" s="7">
        <v>45400</v>
      </c>
      <c r="O382" s="5" t="s">
        <v>87</v>
      </c>
      <c r="P382" s="5" t="s">
        <v>633</v>
      </c>
      <c r="Q382" s="5" t="s">
        <v>634</v>
      </c>
      <c r="R382" s="5">
        <v>12</v>
      </c>
      <c r="S382" s="7">
        <v>45440</v>
      </c>
      <c r="T382" s="6"/>
    </row>
    <row r="383" spans="1:20" ht="15.75" customHeight="1">
      <c r="A383" s="5" t="s">
        <v>120</v>
      </c>
      <c r="B383" s="5" t="s">
        <v>224</v>
      </c>
      <c r="C383" s="5" t="s">
        <v>296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7">
        <v>45297</v>
      </c>
      <c r="O383" s="5" t="s">
        <v>67</v>
      </c>
      <c r="P383" s="5" t="s">
        <v>59</v>
      </c>
      <c r="Q383" s="5" t="s">
        <v>226</v>
      </c>
      <c r="R383" s="5">
        <v>6</v>
      </c>
      <c r="S383" s="7">
        <v>45332</v>
      </c>
      <c r="T383" s="6"/>
    </row>
    <row r="384" spans="1:20" ht="15.75" customHeight="1">
      <c r="A384" s="5" t="s">
        <v>120</v>
      </c>
      <c r="B384" s="5" t="s">
        <v>224</v>
      </c>
      <c r="C384" s="5" t="s">
        <v>208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7">
        <v>45336</v>
      </c>
      <c r="O384" s="5" t="s">
        <v>312</v>
      </c>
      <c r="P384" s="5" t="s">
        <v>88</v>
      </c>
      <c r="Q384" s="5" t="s">
        <v>226</v>
      </c>
      <c r="R384" s="5">
        <v>6</v>
      </c>
      <c r="S384" s="7">
        <v>45355</v>
      </c>
      <c r="T384" s="6"/>
    </row>
    <row r="385" spans="1:20" ht="15.75" customHeight="1">
      <c r="A385" s="5" t="s">
        <v>120</v>
      </c>
      <c r="B385" s="5" t="s">
        <v>224</v>
      </c>
      <c r="C385" s="5" t="s">
        <v>399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7">
        <v>45395</v>
      </c>
      <c r="O385" s="5" t="s">
        <v>67</v>
      </c>
      <c r="P385" s="5" t="s">
        <v>59</v>
      </c>
      <c r="Q385" s="5" t="s">
        <v>226</v>
      </c>
      <c r="R385" s="5">
        <v>6</v>
      </c>
      <c r="S385" s="7">
        <v>45430</v>
      </c>
      <c r="T385" s="6"/>
    </row>
    <row r="386" spans="1:20" ht="15.75" customHeight="1">
      <c r="A386" s="5" t="s">
        <v>120</v>
      </c>
      <c r="B386" s="5" t="s">
        <v>224</v>
      </c>
      <c r="C386" s="5" t="s">
        <v>174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>
        <v>45500</v>
      </c>
      <c r="O386" s="5" t="s">
        <v>67</v>
      </c>
      <c r="P386" s="5" t="s">
        <v>59</v>
      </c>
      <c r="Q386" s="5" t="s">
        <v>226</v>
      </c>
      <c r="R386" s="5">
        <v>6</v>
      </c>
      <c r="S386" s="7">
        <v>45535</v>
      </c>
      <c r="T386" s="6"/>
    </row>
    <row r="387" spans="1:20" ht="15.75" customHeight="1">
      <c r="A387" s="5" t="s">
        <v>120</v>
      </c>
      <c r="B387" s="5" t="s">
        <v>224</v>
      </c>
      <c r="C387" s="5" t="s">
        <v>147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>
        <v>45557</v>
      </c>
      <c r="O387" s="5" t="s">
        <v>27</v>
      </c>
      <c r="P387" s="5" t="s">
        <v>28</v>
      </c>
      <c r="Q387" s="5" t="s">
        <v>226</v>
      </c>
      <c r="R387" s="5">
        <v>6</v>
      </c>
      <c r="S387" s="7">
        <v>45592</v>
      </c>
      <c r="T387" s="6"/>
    </row>
    <row r="388" spans="1:20" ht="15.75" customHeight="1">
      <c r="A388" s="5" t="s">
        <v>120</v>
      </c>
      <c r="B388" s="5" t="s">
        <v>224</v>
      </c>
      <c r="C388" s="5" t="s">
        <v>225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>
        <v>45620</v>
      </c>
      <c r="O388" s="5" t="s">
        <v>27</v>
      </c>
      <c r="P388" s="5" t="s">
        <v>28</v>
      </c>
      <c r="Q388" s="5" t="s">
        <v>226</v>
      </c>
      <c r="R388" s="5">
        <v>6</v>
      </c>
      <c r="S388" s="7">
        <v>45655</v>
      </c>
      <c r="T388" s="6"/>
    </row>
    <row r="389" spans="1:20" ht="15.75" customHeight="1">
      <c r="A389" s="5" t="s">
        <v>44</v>
      </c>
      <c r="B389" s="5" t="s">
        <v>511</v>
      </c>
      <c r="C389" s="5" t="s">
        <v>337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>
        <v>45424</v>
      </c>
      <c r="O389" s="5" t="s">
        <v>27</v>
      </c>
      <c r="P389" s="5" t="s">
        <v>28</v>
      </c>
      <c r="Q389" s="5" t="s">
        <v>635</v>
      </c>
      <c r="R389" s="5">
        <v>6</v>
      </c>
      <c r="S389" s="7">
        <v>45459</v>
      </c>
      <c r="T389" s="6"/>
    </row>
    <row r="390" spans="1:20" ht="15.75" customHeight="1">
      <c r="A390" s="5" t="s">
        <v>44</v>
      </c>
      <c r="B390" s="5" t="s">
        <v>511</v>
      </c>
      <c r="C390" s="5" t="s">
        <v>181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>
        <v>45367</v>
      </c>
      <c r="O390" s="5" t="s">
        <v>67</v>
      </c>
      <c r="P390" s="5" t="s">
        <v>59</v>
      </c>
      <c r="Q390" s="5" t="s">
        <v>635</v>
      </c>
      <c r="R390" s="5">
        <v>6</v>
      </c>
      <c r="S390" s="7">
        <v>45409</v>
      </c>
      <c r="T390" s="6"/>
    </row>
    <row r="391" spans="1:20" ht="15.75" customHeight="1">
      <c r="A391" s="5" t="s">
        <v>62</v>
      </c>
      <c r="B391" s="5" t="s">
        <v>156</v>
      </c>
      <c r="C391" s="5" t="s">
        <v>280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>
        <v>45395</v>
      </c>
      <c r="O391" s="5" t="s">
        <v>67</v>
      </c>
      <c r="P391" s="5" t="s">
        <v>59</v>
      </c>
      <c r="Q391" s="5" t="s">
        <v>259</v>
      </c>
      <c r="R391" s="5">
        <v>5</v>
      </c>
      <c r="S391" s="7">
        <v>45423</v>
      </c>
      <c r="T391" s="6"/>
    </row>
    <row r="392" spans="1:20" ht="15.75" customHeight="1">
      <c r="A392" s="5" t="s">
        <v>63</v>
      </c>
      <c r="B392" s="5" t="s">
        <v>166</v>
      </c>
      <c r="C392" s="5" t="s">
        <v>272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>
        <v>45417</v>
      </c>
      <c r="O392" s="5" t="s">
        <v>27</v>
      </c>
      <c r="P392" s="5" t="s">
        <v>28</v>
      </c>
      <c r="Q392" s="5" t="s">
        <v>525</v>
      </c>
      <c r="R392" s="5">
        <v>6</v>
      </c>
      <c r="S392" s="7">
        <v>45494</v>
      </c>
      <c r="T392" s="6"/>
    </row>
    <row r="393" spans="1:20" ht="15.75" customHeight="1">
      <c r="A393" s="5" t="s">
        <v>320</v>
      </c>
      <c r="B393" s="5" t="s">
        <v>321</v>
      </c>
      <c r="C393" s="5" t="s">
        <v>178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>
        <v>45542</v>
      </c>
      <c r="O393" s="5" t="s">
        <v>67</v>
      </c>
      <c r="P393" s="5" t="s">
        <v>350</v>
      </c>
      <c r="Q393" s="5" t="s">
        <v>286</v>
      </c>
      <c r="R393" s="5">
        <v>5</v>
      </c>
      <c r="S393" s="7">
        <v>45570</v>
      </c>
      <c r="T393" s="6"/>
    </row>
    <row r="394" spans="1:20" ht="15.75" customHeight="1">
      <c r="A394" s="5" t="s">
        <v>62</v>
      </c>
      <c r="B394" s="5" t="s">
        <v>156</v>
      </c>
      <c r="C394" s="5" t="s">
        <v>263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>
        <v>45431</v>
      </c>
      <c r="O394" s="5" t="s">
        <v>27</v>
      </c>
      <c r="P394" s="5" t="s">
        <v>28</v>
      </c>
      <c r="Q394" s="5" t="s">
        <v>259</v>
      </c>
      <c r="R394" s="5">
        <v>5</v>
      </c>
      <c r="S394" s="7">
        <v>45459</v>
      </c>
      <c r="T394" s="6"/>
    </row>
    <row r="395" spans="1:20" ht="15.75" customHeight="1">
      <c r="A395" s="5" t="s">
        <v>64</v>
      </c>
      <c r="B395" s="5" t="s">
        <v>284</v>
      </c>
      <c r="C395" s="5" t="s">
        <v>374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7">
        <v>45325</v>
      </c>
      <c r="O395" s="5" t="s">
        <v>67</v>
      </c>
      <c r="P395" s="5" t="s">
        <v>59</v>
      </c>
      <c r="Q395" s="5" t="s">
        <v>636</v>
      </c>
      <c r="R395" s="5">
        <v>6</v>
      </c>
      <c r="S395" s="7">
        <v>45360</v>
      </c>
      <c r="T395" s="6"/>
    </row>
    <row r="396" spans="1:20" ht="15.75" customHeight="1">
      <c r="A396" s="5" t="s">
        <v>107</v>
      </c>
      <c r="B396" s="5" t="s">
        <v>108</v>
      </c>
      <c r="C396" s="5" t="s">
        <v>51</v>
      </c>
      <c r="D396" s="5" t="s">
        <v>64</v>
      </c>
      <c r="E396" s="7">
        <v>45479</v>
      </c>
      <c r="F396" s="5" t="s">
        <v>65</v>
      </c>
      <c r="G396" s="7">
        <v>45521</v>
      </c>
      <c r="H396" s="6"/>
      <c r="I396" s="6"/>
      <c r="J396" s="6"/>
      <c r="K396" s="6"/>
      <c r="L396" s="6"/>
      <c r="M396" s="6"/>
      <c r="N396" s="7">
        <v>45479</v>
      </c>
      <c r="O396" s="5" t="s">
        <v>67</v>
      </c>
      <c r="P396" s="5" t="s">
        <v>59</v>
      </c>
      <c r="Q396" s="5" t="s">
        <v>637</v>
      </c>
      <c r="R396" s="5">
        <v>12</v>
      </c>
      <c r="S396" s="7">
        <v>45556</v>
      </c>
      <c r="T396" s="6"/>
    </row>
    <row r="397" spans="1:20" ht="15.75" customHeight="1">
      <c r="A397" s="5" t="s">
        <v>46</v>
      </c>
      <c r="B397" s="5" t="s">
        <v>238</v>
      </c>
      <c r="C397" s="5" t="s">
        <v>241</v>
      </c>
      <c r="D397" s="5"/>
      <c r="E397" s="7"/>
      <c r="F397" s="5"/>
      <c r="G397" s="7"/>
      <c r="H397" s="6"/>
      <c r="I397" s="6"/>
      <c r="J397" s="6"/>
      <c r="K397" s="6"/>
      <c r="L397" s="6"/>
      <c r="M397" s="6"/>
      <c r="N397" s="7">
        <v>45298</v>
      </c>
      <c r="O397" s="5" t="s">
        <v>27</v>
      </c>
      <c r="P397" s="5" t="s">
        <v>59</v>
      </c>
      <c r="Q397" s="5" t="s">
        <v>638</v>
      </c>
      <c r="R397" s="5">
        <v>5</v>
      </c>
      <c r="S397" s="7">
        <v>45326</v>
      </c>
      <c r="T397" s="6"/>
    </row>
    <row r="398" spans="1:20" ht="15.75" customHeight="1">
      <c r="A398" s="5" t="s">
        <v>46</v>
      </c>
      <c r="B398" s="5" t="s">
        <v>238</v>
      </c>
      <c r="C398" s="5" t="s">
        <v>366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>
        <v>45318</v>
      </c>
      <c r="O398" s="5" t="s">
        <v>67</v>
      </c>
      <c r="P398" s="5" t="s">
        <v>59</v>
      </c>
      <c r="Q398" s="5" t="s">
        <v>638</v>
      </c>
      <c r="R398" s="5">
        <v>5</v>
      </c>
      <c r="S398" s="7">
        <v>45346</v>
      </c>
      <c r="T398" s="6"/>
    </row>
    <row r="399" spans="1:20" ht="15.75" customHeight="1">
      <c r="A399" s="5" t="s">
        <v>46</v>
      </c>
      <c r="B399" s="5" t="s">
        <v>238</v>
      </c>
      <c r="C399" s="5" t="s">
        <v>282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7">
        <v>45361</v>
      </c>
      <c r="O399" s="5" t="s">
        <v>27</v>
      </c>
      <c r="P399" s="5" t="s">
        <v>28</v>
      </c>
      <c r="Q399" s="5" t="s">
        <v>638</v>
      </c>
      <c r="R399" s="5">
        <v>5</v>
      </c>
      <c r="S399" s="7">
        <v>45396</v>
      </c>
      <c r="T399" s="6"/>
    </row>
    <row r="400" spans="1:20" ht="15.75" customHeight="1">
      <c r="A400" s="5" t="s">
        <v>46</v>
      </c>
      <c r="B400" s="5" t="s">
        <v>238</v>
      </c>
      <c r="C400" s="5" t="s">
        <v>242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7">
        <v>45419</v>
      </c>
      <c r="O400" s="5" t="s">
        <v>87</v>
      </c>
      <c r="P400" s="5" t="s">
        <v>88</v>
      </c>
      <c r="Q400" s="5" t="s">
        <v>638</v>
      </c>
      <c r="R400" s="5">
        <v>5</v>
      </c>
      <c r="S400" s="7">
        <v>45433</v>
      </c>
      <c r="T400" s="6"/>
    </row>
    <row r="401" spans="1:20" ht="15.75" customHeight="1">
      <c r="A401" s="5" t="s">
        <v>46</v>
      </c>
      <c r="B401" s="5" t="s">
        <v>238</v>
      </c>
      <c r="C401" s="5" t="s">
        <v>181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>
        <v>45458</v>
      </c>
      <c r="O401" s="5" t="s">
        <v>67</v>
      </c>
      <c r="P401" s="5" t="s">
        <v>59</v>
      </c>
      <c r="Q401" s="5" t="s">
        <v>638</v>
      </c>
      <c r="R401" s="5">
        <v>5</v>
      </c>
      <c r="S401" s="7">
        <v>45486</v>
      </c>
      <c r="T401" s="6"/>
    </row>
    <row r="402" spans="1:20" ht="15.75" customHeight="1">
      <c r="A402" s="5" t="s">
        <v>130</v>
      </c>
      <c r="B402" s="5" t="s">
        <v>262</v>
      </c>
      <c r="C402" s="5" t="s">
        <v>298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>
        <v>45526</v>
      </c>
      <c r="O402" s="5" t="s">
        <v>87</v>
      </c>
      <c r="P402" s="5" t="s">
        <v>88</v>
      </c>
      <c r="Q402" s="5" t="s">
        <v>205</v>
      </c>
      <c r="R402" s="5">
        <v>6</v>
      </c>
      <c r="S402" s="7">
        <v>45545</v>
      </c>
      <c r="T402" s="6"/>
    </row>
    <row r="403" spans="1:20" ht="15.75" customHeight="1">
      <c r="A403" s="5" t="s">
        <v>130</v>
      </c>
      <c r="B403" s="5" t="s">
        <v>262</v>
      </c>
      <c r="C403" s="5" t="s">
        <v>434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>
        <v>45554</v>
      </c>
      <c r="O403" s="5" t="s">
        <v>87</v>
      </c>
      <c r="P403" s="5" t="s">
        <v>88</v>
      </c>
      <c r="Q403" s="5" t="s">
        <v>205</v>
      </c>
      <c r="R403" s="5">
        <v>6</v>
      </c>
      <c r="S403" s="7">
        <v>45573</v>
      </c>
      <c r="T403" s="6"/>
    </row>
    <row r="404" spans="1:20" ht="15.75" customHeight="1">
      <c r="A404" s="5" t="s">
        <v>45</v>
      </c>
      <c r="B404" s="5" t="s">
        <v>180</v>
      </c>
      <c r="C404" s="5" t="s">
        <v>282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>
        <v>45538</v>
      </c>
      <c r="O404" s="5" t="s">
        <v>87</v>
      </c>
      <c r="P404" s="5" t="s">
        <v>88</v>
      </c>
      <c r="Q404" s="5" t="s">
        <v>338</v>
      </c>
      <c r="R404" s="5">
        <v>6</v>
      </c>
      <c r="S404" s="7">
        <v>45554</v>
      </c>
      <c r="T404" s="6"/>
    </row>
    <row r="405" spans="1:20" ht="15.75" customHeight="1">
      <c r="A405" s="5" t="s">
        <v>45</v>
      </c>
      <c r="B405" s="5" t="s">
        <v>180</v>
      </c>
      <c r="C405" s="5" t="s">
        <v>241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>
        <v>45456</v>
      </c>
      <c r="O405" s="5" t="s">
        <v>87</v>
      </c>
      <c r="P405" s="5" t="s">
        <v>88</v>
      </c>
      <c r="Q405" s="5" t="s">
        <v>338</v>
      </c>
      <c r="R405" s="5">
        <v>6</v>
      </c>
      <c r="S405" s="7">
        <v>45475</v>
      </c>
      <c r="T405" s="6"/>
    </row>
    <row r="406" spans="1:20" ht="15.75" customHeight="1">
      <c r="A406" s="5" t="s">
        <v>45</v>
      </c>
      <c r="B406" s="5" t="s">
        <v>180</v>
      </c>
      <c r="C406" s="5" t="s">
        <v>181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>
        <v>45606</v>
      </c>
      <c r="O406" s="5" t="s">
        <v>27</v>
      </c>
      <c r="P406" s="5" t="s">
        <v>28</v>
      </c>
      <c r="Q406" s="5" t="s">
        <v>182</v>
      </c>
      <c r="R406" s="5">
        <v>6</v>
      </c>
      <c r="S406" s="7">
        <v>45641</v>
      </c>
      <c r="T406" s="6"/>
    </row>
    <row r="407" spans="1:20" ht="15.75" customHeight="1">
      <c r="A407" s="5" t="s">
        <v>54</v>
      </c>
      <c r="B407" s="5" t="s">
        <v>200</v>
      </c>
      <c r="C407" s="5" t="s">
        <v>260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>
        <v>45458</v>
      </c>
      <c r="O407" s="5" t="s">
        <v>67</v>
      </c>
      <c r="P407" s="5" t="s">
        <v>59</v>
      </c>
      <c r="Q407" s="5" t="s">
        <v>351</v>
      </c>
      <c r="R407" s="5">
        <v>5</v>
      </c>
      <c r="S407" s="7">
        <v>45486</v>
      </c>
      <c r="T407" s="6"/>
    </row>
    <row r="408" spans="1:20" ht="15.75" customHeight="1">
      <c r="A408" s="5" t="s">
        <v>54</v>
      </c>
      <c r="B408" s="5" t="s">
        <v>200</v>
      </c>
      <c r="C408" s="5" t="s">
        <v>358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7">
        <v>45515</v>
      </c>
      <c r="O408" s="5" t="s">
        <v>27</v>
      </c>
      <c r="P408" s="5" t="s">
        <v>28</v>
      </c>
      <c r="Q408" s="5" t="s">
        <v>639</v>
      </c>
      <c r="R408" s="5">
        <v>5</v>
      </c>
      <c r="S408" s="7">
        <v>45543</v>
      </c>
      <c r="T408" s="6"/>
    </row>
    <row r="409" spans="1:20" ht="15.75" customHeight="1">
      <c r="A409" s="5" t="s">
        <v>23</v>
      </c>
      <c r="B409" s="5" t="s">
        <v>184</v>
      </c>
      <c r="C409" s="5" t="s">
        <v>250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7">
        <v>45627</v>
      </c>
      <c r="O409" s="5" t="s">
        <v>27</v>
      </c>
      <c r="P409" s="5" t="s">
        <v>28</v>
      </c>
      <c r="Q409" s="5" t="s">
        <v>186</v>
      </c>
      <c r="R409" s="5">
        <v>6</v>
      </c>
      <c r="S409" s="7">
        <v>45662</v>
      </c>
      <c r="T409" s="6"/>
    </row>
    <row r="410" spans="1:20" ht="15.75" customHeight="1">
      <c r="A410" s="5" t="s">
        <v>56</v>
      </c>
      <c r="B410" s="5" t="s">
        <v>251</v>
      </c>
      <c r="C410" s="5" t="s">
        <v>58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>
        <v>45627</v>
      </c>
      <c r="O410" s="5" t="s">
        <v>27</v>
      </c>
      <c r="P410" s="5" t="s">
        <v>28</v>
      </c>
      <c r="Q410" s="5" t="s">
        <v>252</v>
      </c>
      <c r="R410" s="5">
        <v>6</v>
      </c>
      <c r="S410" s="7">
        <v>45662</v>
      </c>
      <c r="T410" s="6"/>
    </row>
    <row r="411" spans="1:20" ht="15.75" customHeight="1">
      <c r="A411" s="5" t="s">
        <v>54</v>
      </c>
      <c r="B411" s="5" t="s">
        <v>200</v>
      </c>
      <c r="C411" s="5" t="s">
        <v>248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7">
        <v>45554</v>
      </c>
      <c r="O411" s="5" t="s">
        <v>87</v>
      </c>
      <c r="P411" s="5" t="s">
        <v>88</v>
      </c>
      <c r="Q411" s="5" t="s">
        <v>351</v>
      </c>
      <c r="R411" s="5">
        <v>5</v>
      </c>
      <c r="S411" s="7">
        <v>45568</v>
      </c>
      <c r="T411" s="6"/>
    </row>
    <row r="412" spans="1:20" ht="15.75" customHeight="1">
      <c r="A412" s="5" t="s">
        <v>54</v>
      </c>
      <c r="B412" s="5" t="s">
        <v>200</v>
      </c>
      <c r="C412" s="5" t="s">
        <v>78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7">
        <v>45619</v>
      </c>
      <c r="O412" s="5" t="s">
        <v>67</v>
      </c>
      <c r="P412" s="5" t="s">
        <v>59</v>
      </c>
      <c r="Q412" s="5" t="s">
        <v>201</v>
      </c>
      <c r="R412" s="5">
        <v>5</v>
      </c>
      <c r="S412" s="7">
        <v>45647</v>
      </c>
      <c r="T412" s="6"/>
    </row>
    <row r="413" spans="1:20" ht="15.75" customHeight="1">
      <c r="A413" s="5" t="s">
        <v>127</v>
      </c>
      <c r="B413" s="5" t="s">
        <v>128</v>
      </c>
      <c r="C413" s="5" t="s">
        <v>202</v>
      </c>
      <c r="D413" s="5" t="s">
        <v>24</v>
      </c>
      <c r="E413" s="7">
        <v>45619</v>
      </c>
      <c r="F413" s="5" t="s">
        <v>130</v>
      </c>
      <c r="G413" s="7">
        <v>45661</v>
      </c>
      <c r="H413" s="6"/>
      <c r="I413" s="6"/>
      <c r="J413" s="6"/>
      <c r="K413" s="6"/>
      <c r="L413" s="6"/>
      <c r="M413" s="6"/>
      <c r="N413" s="7">
        <v>45619</v>
      </c>
      <c r="O413" s="5" t="s">
        <v>67</v>
      </c>
      <c r="P413" s="5" t="s">
        <v>59</v>
      </c>
      <c r="Q413" s="5" t="s">
        <v>203</v>
      </c>
      <c r="R413" s="5">
        <v>12</v>
      </c>
      <c r="S413" s="7">
        <v>45696</v>
      </c>
      <c r="T413" s="6"/>
    </row>
    <row r="414" spans="1:20" ht="15.75" customHeight="1">
      <c r="A414" s="5" t="s">
        <v>54</v>
      </c>
      <c r="B414" s="5" t="s">
        <v>200</v>
      </c>
      <c r="C414" s="5" t="s">
        <v>109</v>
      </c>
      <c r="D414" s="5"/>
      <c r="E414" s="7"/>
      <c r="F414" s="5"/>
      <c r="G414" s="7"/>
      <c r="H414" s="6"/>
      <c r="I414" s="6"/>
      <c r="J414" s="6"/>
      <c r="K414" s="6"/>
      <c r="L414" s="6"/>
      <c r="M414" s="6"/>
      <c r="N414" s="7">
        <v>45659</v>
      </c>
      <c r="O414" s="5" t="s">
        <v>114</v>
      </c>
      <c r="P414" s="5" t="s">
        <v>88</v>
      </c>
      <c r="Q414" s="5" t="s">
        <v>306</v>
      </c>
      <c r="R414" s="5">
        <v>5</v>
      </c>
      <c r="S414" s="7">
        <v>45687</v>
      </c>
      <c r="T414" s="6"/>
    </row>
    <row r="415" spans="1:20" ht="15.75" customHeight="1">
      <c r="A415" s="5" t="s">
        <v>530</v>
      </c>
      <c r="B415" s="5" t="s">
        <v>640</v>
      </c>
      <c r="C415" s="5" t="s">
        <v>39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>
        <v>45592</v>
      </c>
      <c r="O415" s="5" t="s">
        <v>27</v>
      </c>
      <c r="P415" s="5" t="s">
        <v>28</v>
      </c>
      <c r="Q415" s="5" t="s">
        <v>641</v>
      </c>
      <c r="R415" s="5">
        <v>5</v>
      </c>
      <c r="S415" s="7">
        <v>45620</v>
      </c>
      <c r="T415" s="6"/>
    </row>
    <row r="416" spans="1:20" ht="15.75" customHeight="1">
      <c r="A416" s="5" t="s">
        <v>530</v>
      </c>
      <c r="B416" s="5" t="s">
        <v>640</v>
      </c>
      <c r="C416" s="5" t="s">
        <v>81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7">
        <v>45494</v>
      </c>
      <c r="O416" s="5" t="s">
        <v>27</v>
      </c>
      <c r="P416" s="5" t="s">
        <v>28</v>
      </c>
      <c r="Q416" s="5" t="s">
        <v>641</v>
      </c>
      <c r="R416" s="5">
        <v>5</v>
      </c>
      <c r="S416" s="7">
        <v>45522</v>
      </c>
      <c r="T416" s="6"/>
    </row>
    <row r="417" spans="1:20" ht="15.75" customHeight="1">
      <c r="A417" s="5" t="s">
        <v>530</v>
      </c>
      <c r="B417" s="5" t="s">
        <v>640</v>
      </c>
      <c r="C417" s="5" t="s">
        <v>21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>
        <v>45409</v>
      </c>
      <c r="O417" s="5" t="s">
        <v>67</v>
      </c>
      <c r="P417" s="5" t="s">
        <v>59</v>
      </c>
      <c r="Q417" s="5" t="s">
        <v>641</v>
      </c>
      <c r="R417" s="5">
        <v>5</v>
      </c>
      <c r="S417" s="7">
        <v>45437</v>
      </c>
      <c r="T417" s="6"/>
    </row>
    <row r="418" spans="1:20" ht="15.75" customHeight="1">
      <c r="A418" s="5" t="s">
        <v>530</v>
      </c>
      <c r="B418" s="5" t="s">
        <v>640</v>
      </c>
      <c r="C418" s="5" t="s">
        <v>133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>
        <v>45346</v>
      </c>
      <c r="O418" s="5" t="s">
        <v>67</v>
      </c>
      <c r="P418" s="5" t="s">
        <v>59</v>
      </c>
      <c r="Q418" s="5" t="s">
        <v>641</v>
      </c>
      <c r="R418" s="5">
        <v>5</v>
      </c>
      <c r="S418" s="7">
        <v>45374</v>
      </c>
      <c r="T418" s="6"/>
    </row>
    <row r="419" spans="1:20" ht="15.75" customHeight="1">
      <c r="A419" s="5" t="s">
        <v>530</v>
      </c>
      <c r="B419" s="5" t="s">
        <v>640</v>
      </c>
      <c r="C419" s="5" t="s">
        <v>274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7">
        <v>45451</v>
      </c>
      <c r="O419" s="5" t="s">
        <v>67</v>
      </c>
      <c r="P419" s="5" t="s">
        <v>59</v>
      </c>
      <c r="Q419" s="5" t="s">
        <v>641</v>
      </c>
      <c r="R419" s="5">
        <v>5</v>
      </c>
      <c r="S419" s="7">
        <v>45479</v>
      </c>
      <c r="T419" s="6"/>
    </row>
    <row r="420" spans="1:20" ht="15.75" customHeight="1">
      <c r="A420" s="5" t="s">
        <v>530</v>
      </c>
      <c r="B420" s="5" t="s">
        <v>640</v>
      </c>
      <c r="C420" s="5" t="s">
        <v>32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7">
        <v>45535</v>
      </c>
      <c r="O420" s="5" t="s">
        <v>67</v>
      </c>
      <c r="P420" s="5" t="s">
        <v>59</v>
      </c>
      <c r="Q420" s="5" t="s">
        <v>641</v>
      </c>
      <c r="R420" s="5">
        <v>5</v>
      </c>
      <c r="S420" s="7">
        <v>45563</v>
      </c>
      <c r="T420" s="6"/>
    </row>
    <row r="421" spans="1:20" ht="15.75" customHeight="1">
      <c r="A421" s="5" t="s">
        <v>249</v>
      </c>
      <c r="B421" s="5" t="s">
        <v>363</v>
      </c>
      <c r="C421" s="5" t="s">
        <v>260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7">
        <v>45421</v>
      </c>
      <c r="O421" s="5" t="s">
        <v>87</v>
      </c>
      <c r="P421" s="5" t="s">
        <v>88</v>
      </c>
      <c r="Q421" s="5" t="s">
        <v>550</v>
      </c>
      <c r="R421" s="5">
        <v>6</v>
      </c>
      <c r="S421" s="7">
        <v>45440</v>
      </c>
      <c r="T421" s="6"/>
    </row>
    <row r="422" spans="1:20" ht="15.75" customHeight="1">
      <c r="A422" s="5" t="s">
        <v>249</v>
      </c>
      <c r="B422" s="5" t="s">
        <v>363</v>
      </c>
      <c r="C422" s="5" t="s">
        <v>358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>
        <v>45508</v>
      </c>
      <c r="O422" s="5" t="s">
        <v>27</v>
      </c>
      <c r="P422" s="5" t="s">
        <v>28</v>
      </c>
      <c r="Q422" s="5" t="s">
        <v>550</v>
      </c>
      <c r="R422" s="5">
        <v>6</v>
      </c>
      <c r="S422" s="7">
        <v>45543</v>
      </c>
      <c r="T422" s="6"/>
    </row>
    <row r="423" spans="1:20" ht="15.75" customHeight="1">
      <c r="A423" s="5" t="s">
        <v>23</v>
      </c>
      <c r="B423" s="5" t="s">
        <v>184</v>
      </c>
      <c r="C423" s="5" t="s">
        <v>405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7">
        <v>45470</v>
      </c>
      <c r="O423" s="5" t="s">
        <v>87</v>
      </c>
      <c r="P423" s="5" t="s">
        <v>88</v>
      </c>
      <c r="Q423" s="5" t="s">
        <v>550</v>
      </c>
      <c r="R423" s="5">
        <v>6</v>
      </c>
      <c r="S423" s="7">
        <v>45489</v>
      </c>
      <c r="T423" s="6"/>
    </row>
    <row r="424" spans="1:20" ht="15.75" customHeight="1">
      <c r="A424" s="5" t="s">
        <v>23</v>
      </c>
      <c r="B424" s="5" t="s">
        <v>184</v>
      </c>
      <c r="C424" s="5" t="s">
        <v>452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7">
        <v>45480</v>
      </c>
      <c r="O424" s="5" t="s">
        <v>27</v>
      </c>
      <c r="P424" s="5" t="s">
        <v>28</v>
      </c>
      <c r="Q424" s="5" t="s">
        <v>186</v>
      </c>
      <c r="R424" s="5">
        <v>6</v>
      </c>
      <c r="S424" s="7">
        <v>45522</v>
      </c>
      <c r="T424" s="6"/>
    </row>
    <row r="425" spans="1:20" ht="15.75" customHeight="1">
      <c r="A425" s="5" t="s">
        <v>23</v>
      </c>
      <c r="B425" s="5" t="s">
        <v>184</v>
      </c>
      <c r="C425" s="5" t="s">
        <v>453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>
        <v>45512</v>
      </c>
      <c r="O425" s="5" t="s">
        <v>87</v>
      </c>
      <c r="P425" s="5" t="s">
        <v>88</v>
      </c>
      <c r="Q425" s="5" t="s">
        <v>550</v>
      </c>
      <c r="R425" s="5">
        <v>6</v>
      </c>
      <c r="S425" s="7">
        <v>45531</v>
      </c>
      <c r="T425" s="6"/>
    </row>
    <row r="426" spans="1:20" ht="15.75" customHeight="1">
      <c r="A426" s="5" t="s">
        <v>249</v>
      </c>
      <c r="B426" s="5" t="s">
        <v>363</v>
      </c>
      <c r="C426" s="5" t="s">
        <v>78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>
        <v>45578</v>
      </c>
      <c r="O426" s="5" t="s">
        <v>27</v>
      </c>
      <c r="P426" s="5" t="s">
        <v>28</v>
      </c>
      <c r="Q426" s="5" t="s">
        <v>550</v>
      </c>
      <c r="R426" s="5">
        <v>6</v>
      </c>
      <c r="S426" s="7">
        <v>45613</v>
      </c>
      <c r="T426" s="6"/>
    </row>
    <row r="427" spans="1:20" ht="15.75" customHeight="1">
      <c r="A427" s="5" t="s">
        <v>246</v>
      </c>
      <c r="B427" s="5" t="s">
        <v>247</v>
      </c>
      <c r="C427" s="5" t="s">
        <v>222</v>
      </c>
      <c r="D427" s="5" t="s">
        <v>23</v>
      </c>
      <c r="E427" s="7">
        <v>45353</v>
      </c>
      <c r="F427" s="5" t="s">
        <v>249</v>
      </c>
      <c r="G427" s="7">
        <v>45402</v>
      </c>
      <c r="H427" s="6"/>
      <c r="I427" s="6"/>
      <c r="J427" s="6"/>
      <c r="K427" s="6"/>
      <c r="L427" s="6"/>
      <c r="M427" s="6"/>
      <c r="N427" s="7">
        <v>45353</v>
      </c>
      <c r="O427" s="5" t="s">
        <v>67</v>
      </c>
      <c r="P427" s="5" t="s">
        <v>59</v>
      </c>
      <c r="Q427" s="5" t="s">
        <v>642</v>
      </c>
      <c r="R427" s="5">
        <v>12</v>
      </c>
      <c r="S427" s="7">
        <v>45430</v>
      </c>
      <c r="T427" s="6"/>
    </row>
    <row r="428" spans="1:20" ht="15.75" customHeight="1">
      <c r="A428" s="5" t="s">
        <v>103</v>
      </c>
      <c r="B428" s="5" t="s">
        <v>104</v>
      </c>
      <c r="C428" s="5" t="s">
        <v>51</v>
      </c>
      <c r="D428" s="5" t="s">
        <v>23</v>
      </c>
      <c r="E428" s="7">
        <v>45512</v>
      </c>
      <c r="F428" s="5" t="s">
        <v>24</v>
      </c>
      <c r="G428" s="7">
        <v>45533</v>
      </c>
      <c r="H428" s="5" t="s">
        <v>25</v>
      </c>
      <c r="I428" s="7">
        <v>45554</v>
      </c>
      <c r="J428" s="6"/>
      <c r="K428" s="6"/>
      <c r="L428" s="6"/>
      <c r="M428" s="6"/>
      <c r="N428" s="7">
        <v>45512</v>
      </c>
      <c r="O428" s="5" t="s">
        <v>87</v>
      </c>
      <c r="P428" s="5" t="s">
        <v>88</v>
      </c>
      <c r="Q428" s="5" t="s">
        <v>643</v>
      </c>
      <c r="R428" s="5">
        <v>18</v>
      </c>
      <c r="S428" s="7">
        <v>45573</v>
      </c>
      <c r="T428" s="6"/>
    </row>
    <row r="429" spans="1:20" ht="15.75" customHeight="1">
      <c r="A429" s="5" t="s">
        <v>103</v>
      </c>
      <c r="B429" s="5" t="s">
        <v>104</v>
      </c>
      <c r="C429" s="5" t="s">
        <v>260</v>
      </c>
      <c r="D429" s="5" t="s">
        <v>23</v>
      </c>
      <c r="E429" s="7">
        <v>45470</v>
      </c>
      <c r="F429" s="5" t="s">
        <v>24</v>
      </c>
      <c r="G429" s="7">
        <v>45498</v>
      </c>
      <c r="H429" s="5" t="s">
        <v>25</v>
      </c>
      <c r="I429" s="7">
        <v>45524</v>
      </c>
      <c r="J429" s="6"/>
      <c r="K429" s="6"/>
      <c r="L429" s="6"/>
      <c r="M429" s="6"/>
      <c r="N429" s="7">
        <v>45470</v>
      </c>
      <c r="O429" s="5" t="s">
        <v>87</v>
      </c>
      <c r="P429" s="5" t="s">
        <v>88</v>
      </c>
      <c r="Q429" s="5" t="s">
        <v>644</v>
      </c>
      <c r="R429" s="5">
        <v>18</v>
      </c>
      <c r="S429" s="7">
        <v>45531</v>
      </c>
      <c r="T429" s="6"/>
    </row>
    <row r="430" spans="1:20" ht="15.75" customHeight="1">
      <c r="A430" s="5" t="s">
        <v>103</v>
      </c>
      <c r="B430" s="5" t="s">
        <v>104</v>
      </c>
      <c r="C430" s="5" t="s">
        <v>115</v>
      </c>
      <c r="D430" s="5" t="s">
        <v>23</v>
      </c>
      <c r="E430" s="7">
        <v>45353</v>
      </c>
      <c r="F430" s="5" t="s">
        <v>24</v>
      </c>
      <c r="G430" s="7">
        <v>45395</v>
      </c>
      <c r="H430" s="5" t="s">
        <v>25</v>
      </c>
      <c r="I430" s="7">
        <v>45444</v>
      </c>
      <c r="J430" s="6"/>
      <c r="K430" s="6"/>
      <c r="L430" s="6"/>
      <c r="M430" s="6"/>
      <c r="N430" s="7">
        <v>45353</v>
      </c>
      <c r="O430" s="5" t="s">
        <v>67</v>
      </c>
      <c r="P430" s="5" t="s">
        <v>59</v>
      </c>
      <c r="Q430" s="5" t="s">
        <v>645</v>
      </c>
      <c r="R430" s="5">
        <v>18</v>
      </c>
      <c r="S430" s="7">
        <v>45472</v>
      </c>
      <c r="T430" s="6"/>
    </row>
    <row r="431" spans="1:20" ht="15.75" customHeight="1">
      <c r="A431" s="5" t="s">
        <v>44</v>
      </c>
      <c r="B431" s="5" t="s">
        <v>511</v>
      </c>
      <c r="C431" s="5" t="s">
        <v>239</v>
      </c>
      <c r="D431" s="5"/>
      <c r="E431" s="7"/>
      <c r="F431" s="5"/>
      <c r="G431" s="7"/>
      <c r="H431" s="5"/>
      <c r="I431" s="7"/>
      <c r="J431" s="6"/>
      <c r="K431" s="6"/>
      <c r="L431" s="6"/>
      <c r="M431" s="6"/>
      <c r="N431" s="7">
        <v>45517</v>
      </c>
      <c r="O431" s="5" t="s">
        <v>87</v>
      </c>
      <c r="P431" s="5" t="s">
        <v>88</v>
      </c>
      <c r="Q431" s="5" t="s">
        <v>240</v>
      </c>
      <c r="R431" s="5">
        <v>6</v>
      </c>
      <c r="S431" s="7">
        <v>45533</v>
      </c>
      <c r="T431" s="6"/>
    </row>
    <row r="432" spans="1:20" ht="15.75" customHeight="1">
      <c r="A432" s="5" t="s">
        <v>44</v>
      </c>
      <c r="B432" s="5" t="s">
        <v>511</v>
      </c>
      <c r="C432" s="5" t="s">
        <v>269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>
        <v>45494</v>
      </c>
      <c r="O432" s="5" t="s">
        <v>27</v>
      </c>
      <c r="P432" s="5" t="s">
        <v>28</v>
      </c>
      <c r="Q432" s="5" t="s">
        <v>240</v>
      </c>
      <c r="R432" s="5">
        <v>6</v>
      </c>
      <c r="S432" s="7">
        <v>45529</v>
      </c>
      <c r="T432" s="6"/>
    </row>
    <row r="433" spans="1:20" ht="15.75" customHeight="1">
      <c r="A433" s="5" t="s">
        <v>43</v>
      </c>
      <c r="B433" s="5" t="s">
        <v>138</v>
      </c>
      <c r="C433" s="5" t="s">
        <v>78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>
        <v>45375</v>
      </c>
      <c r="O433" s="5" t="s">
        <v>27</v>
      </c>
      <c r="P433" s="5" t="s">
        <v>28</v>
      </c>
      <c r="Q433" s="5" t="s">
        <v>646</v>
      </c>
      <c r="R433" s="5">
        <v>6</v>
      </c>
      <c r="S433" s="7">
        <v>45417</v>
      </c>
      <c r="T433" s="6"/>
    </row>
    <row r="434" spans="1:20" ht="15.75" customHeight="1">
      <c r="A434" s="5" t="s">
        <v>43</v>
      </c>
      <c r="B434" s="5" t="s">
        <v>138</v>
      </c>
      <c r="C434" s="5" t="s">
        <v>109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>
        <v>45414</v>
      </c>
      <c r="O434" s="5" t="s">
        <v>87</v>
      </c>
      <c r="P434" s="5" t="s">
        <v>88</v>
      </c>
      <c r="Q434" s="5" t="s">
        <v>646</v>
      </c>
      <c r="R434" s="5">
        <v>6</v>
      </c>
      <c r="S434" s="7">
        <v>45433</v>
      </c>
      <c r="T434" s="6"/>
    </row>
    <row r="435" spans="1:20" ht="15.75" customHeight="1">
      <c r="A435" s="5" t="s">
        <v>44</v>
      </c>
      <c r="B435" s="5" t="s">
        <v>511</v>
      </c>
      <c r="C435" s="5" t="s">
        <v>379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7">
        <v>45377</v>
      </c>
      <c r="O435" s="5" t="s">
        <v>87</v>
      </c>
      <c r="P435" s="5" t="s">
        <v>88</v>
      </c>
      <c r="Q435" s="5" t="s">
        <v>646</v>
      </c>
      <c r="R435" s="5">
        <v>6</v>
      </c>
      <c r="S435" s="7">
        <v>45398</v>
      </c>
      <c r="T435" s="6"/>
    </row>
    <row r="436" spans="1:20" ht="15.75" customHeight="1">
      <c r="A436" s="5" t="s">
        <v>43</v>
      </c>
      <c r="B436" s="5" t="s">
        <v>138</v>
      </c>
      <c r="C436" s="5" t="s">
        <v>136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7">
        <v>45452</v>
      </c>
      <c r="O436" s="5" t="s">
        <v>27</v>
      </c>
      <c r="P436" s="5" t="s">
        <v>28</v>
      </c>
      <c r="Q436" s="5" t="s">
        <v>646</v>
      </c>
      <c r="R436" s="5">
        <v>6</v>
      </c>
      <c r="S436" s="7">
        <v>45487</v>
      </c>
      <c r="T436" s="6"/>
    </row>
    <row r="437" spans="1:20" ht="15.75" customHeight="1">
      <c r="A437" s="5" t="s">
        <v>44</v>
      </c>
      <c r="B437" s="5" t="s">
        <v>511</v>
      </c>
      <c r="C437" s="5" t="s">
        <v>164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>
        <v>45472</v>
      </c>
      <c r="O437" s="5" t="s">
        <v>67</v>
      </c>
      <c r="P437" s="5" t="s">
        <v>59</v>
      </c>
      <c r="Q437" s="5" t="s">
        <v>646</v>
      </c>
      <c r="R437" s="5">
        <v>6</v>
      </c>
      <c r="S437" s="7">
        <v>45514</v>
      </c>
      <c r="T437" s="6"/>
    </row>
    <row r="438" spans="1:20" ht="15.75" customHeight="1">
      <c r="A438" s="5" t="s">
        <v>41</v>
      </c>
      <c r="B438" s="5" t="s">
        <v>42</v>
      </c>
      <c r="C438" s="5" t="s">
        <v>133</v>
      </c>
      <c r="D438" s="5" t="s">
        <v>43</v>
      </c>
      <c r="E438" s="7">
        <v>45414</v>
      </c>
      <c r="F438" s="5" t="s">
        <v>44</v>
      </c>
      <c r="G438" s="7">
        <v>45435</v>
      </c>
      <c r="H438" s="5" t="s">
        <v>45</v>
      </c>
      <c r="I438" s="7">
        <v>45456</v>
      </c>
      <c r="J438" s="5" t="s">
        <v>46</v>
      </c>
      <c r="K438" s="7">
        <v>45477</v>
      </c>
      <c r="L438" s="5" t="s">
        <v>47</v>
      </c>
      <c r="M438" s="7">
        <v>45498</v>
      </c>
      <c r="N438" s="7">
        <v>45414</v>
      </c>
      <c r="O438" s="5" t="s">
        <v>87</v>
      </c>
      <c r="P438" s="5" t="s">
        <v>88</v>
      </c>
      <c r="Q438" s="5" t="s">
        <v>647</v>
      </c>
      <c r="R438" s="5">
        <v>29</v>
      </c>
      <c r="S438" s="7">
        <v>45517</v>
      </c>
      <c r="T438" s="6"/>
    </row>
    <row r="439" spans="1:20" ht="15.75" customHeight="1">
      <c r="A439" s="5" t="s">
        <v>76</v>
      </c>
      <c r="B439" s="5" t="s">
        <v>77</v>
      </c>
      <c r="C439" s="5" t="s">
        <v>260</v>
      </c>
      <c r="D439" s="5" t="s">
        <v>43</v>
      </c>
      <c r="E439" s="7">
        <v>45375</v>
      </c>
      <c r="F439" s="5" t="s">
        <v>44</v>
      </c>
      <c r="G439" s="7">
        <v>45424</v>
      </c>
      <c r="H439" s="5" t="s">
        <v>45</v>
      </c>
      <c r="I439" s="7">
        <v>45473</v>
      </c>
      <c r="J439" s="5"/>
      <c r="K439" s="7"/>
      <c r="L439" s="5"/>
      <c r="M439" s="7"/>
      <c r="N439" s="7">
        <v>45375</v>
      </c>
      <c r="O439" s="5" t="s">
        <v>27</v>
      </c>
      <c r="P439" s="5" t="s">
        <v>28</v>
      </c>
      <c r="Q439" s="5" t="s">
        <v>648</v>
      </c>
      <c r="R439" s="5">
        <v>17</v>
      </c>
      <c r="S439" s="7">
        <v>45508</v>
      </c>
      <c r="T439" s="6"/>
    </row>
    <row r="440" spans="1:20" ht="15.75" customHeight="1">
      <c r="A440" s="5" t="s">
        <v>76</v>
      </c>
      <c r="B440" s="5" t="s">
        <v>77</v>
      </c>
      <c r="C440" s="5" t="s">
        <v>51</v>
      </c>
      <c r="D440" s="5" t="s">
        <v>43</v>
      </c>
      <c r="E440" s="7">
        <v>45452</v>
      </c>
      <c r="F440" s="5" t="s">
        <v>44</v>
      </c>
      <c r="G440" s="7">
        <v>45494</v>
      </c>
      <c r="H440" s="5" t="s">
        <v>45</v>
      </c>
      <c r="I440" s="7">
        <v>45543</v>
      </c>
      <c r="J440" s="6"/>
      <c r="K440" s="6"/>
      <c r="L440" s="6"/>
      <c r="M440" s="6"/>
      <c r="N440" s="7">
        <v>45452</v>
      </c>
      <c r="O440" s="5" t="s">
        <v>27</v>
      </c>
      <c r="P440" s="5" t="s">
        <v>28</v>
      </c>
      <c r="Q440" s="5" t="s">
        <v>648</v>
      </c>
      <c r="R440" s="5">
        <v>17</v>
      </c>
      <c r="S440" s="7">
        <v>45564</v>
      </c>
      <c r="T440" s="6"/>
    </row>
    <row r="441" spans="1:20" ht="15.75" customHeight="1">
      <c r="A441" s="5" t="s">
        <v>41</v>
      </c>
      <c r="B441" s="5" t="s">
        <v>42</v>
      </c>
      <c r="C441" s="5" t="s">
        <v>21</v>
      </c>
      <c r="D441" s="5" t="s">
        <v>43</v>
      </c>
      <c r="E441" s="7">
        <v>45452</v>
      </c>
      <c r="F441" s="5" t="s">
        <v>44</v>
      </c>
      <c r="G441" s="7">
        <v>45494</v>
      </c>
      <c r="H441" s="5" t="s">
        <v>45</v>
      </c>
      <c r="I441" s="7">
        <v>45543</v>
      </c>
      <c r="J441" s="5" t="s">
        <v>46</v>
      </c>
      <c r="K441" s="7">
        <v>45585</v>
      </c>
      <c r="L441" s="5" t="s">
        <v>47</v>
      </c>
      <c r="M441" s="7">
        <v>45627</v>
      </c>
      <c r="N441" s="7">
        <v>45452</v>
      </c>
      <c r="O441" s="5" t="s">
        <v>27</v>
      </c>
      <c r="P441" s="5" t="s">
        <v>28</v>
      </c>
      <c r="Q441" s="5" t="s">
        <v>48</v>
      </c>
      <c r="R441" s="5">
        <v>29</v>
      </c>
      <c r="S441" s="7">
        <v>45648</v>
      </c>
      <c r="T441" s="6"/>
    </row>
    <row r="442" spans="1:20" ht="15.75" customHeight="1">
      <c r="A442" s="5" t="s">
        <v>41</v>
      </c>
      <c r="B442" s="5" t="s">
        <v>42</v>
      </c>
      <c r="C442" s="5" t="s">
        <v>119</v>
      </c>
      <c r="D442" s="5" t="s">
        <v>43</v>
      </c>
      <c r="E442" s="7">
        <v>45375</v>
      </c>
      <c r="F442" s="5" t="s">
        <v>44</v>
      </c>
      <c r="G442" s="7">
        <v>45424</v>
      </c>
      <c r="H442" s="5" t="s">
        <v>45</v>
      </c>
      <c r="I442" s="7">
        <v>45473</v>
      </c>
      <c r="J442" s="5" t="s">
        <v>46</v>
      </c>
      <c r="K442" s="7">
        <v>45522</v>
      </c>
      <c r="L442" s="5" t="s">
        <v>47</v>
      </c>
      <c r="M442" s="7">
        <v>45564</v>
      </c>
      <c r="N442" s="7">
        <v>45375</v>
      </c>
      <c r="O442" s="5" t="s">
        <v>27</v>
      </c>
      <c r="P442" s="5" t="s">
        <v>28</v>
      </c>
      <c r="Q442" s="5" t="s">
        <v>649</v>
      </c>
      <c r="R442" s="5">
        <v>29</v>
      </c>
      <c r="S442" s="7">
        <v>45564</v>
      </c>
      <c r="T442" s="6"/>
    </row>
    <row r="443" spans="1:20" ht="15.75" customHeight="1">
      <c r="A443" s="5" t="s">
        <v>334</v>
      </c>
      <c r="B443" s="5" t="s">
        <v>335</v>
      </c>
      <c r="C443" s="5" t="s">
        <v>399</v>
      </c>
      <c r="D443" s="5"/>
      <c r="E443" s="7"/>
      <c r="F443" s="5"/>
      <c r="G443" s="7"/>
      <c r="H443" s="5"/>
      <c r="I443" s="7"/>
      <c r="J443" s="5"/>
      <c r="K443" s="7"/>
      <c r="L443" s="5"/>
      <c r="M443" s="7"/>
      <c r="N443" s="7">
        <v>45624</v>
      </c>
      <c r="O443" s="5" t="s">
        <v>87</v>
      </c>
      <c r="P443" s="5" t="s">
        <v>88</v>
      </c>
      <c r="Q443" s="5" t="s">
        <v>336</v>
      </c>
      <c r="R443" s="5">
        <v>6</v>
      </c>
      <c r="S443" s="7">
        <v>45643</v>
      </c>
      <c r="T443" s="6"/>
    </row>
    <row r="444" spans="1:20" ht="15.75" customHeight="1">
      <c r="A444" s="5" t="s">
        <v>334</v>
      </c>
      <c r="B444" s="5" t="s">
        <v>335</v>
      </c>
      <c r="C444" s="5" t="s">
        <v>233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7">
        <v>45666</v>
      </c>
      <c r="O444" s="5" t="s">
        <v>87</v>
      </c>
      <c r="P444" s="5" t="s">
        <v>88</v>
      </c>
      <c r="Q444" s="5" t="s">
        <v>336</v>
      </c>
      <c r="R444" s="5">
        <v>6</v>
      </c>
      <c r="S444" s="7">
        <v>45685</v>
      </c>
      <c r="T444" s="6"/>
    </row>
    <row r="445" spans="1:20" ht="15.75" customHeight="1">
      <c r="A445" s="5" t="s">
        <v>76</v>
      </c>
      <c r="B445" s="5" t="s">
        <v>77</v>
      </c>
      <c r="C445" s="5" t="s">
        <v>358</v>
      </c>
      <c r="D445" s="5" t="s">
        <v>43</v>
      </c>
      <c r="E445" s="7">
        <v>45414</v>
      </c>
      <c r="F445" s="5" t="s">
        <v>44</v>
      </c>
      <c r="G445" s="7">
        <v>45435</v>
      </c>
      <c r="H445" s="5" t="s">
        <v>45</v>
      </c>
      <c r="I445" s="7">
        <v>45456</v>
      </c>
      <c r="J445" s="6"/>
      <c r="K445" s="6"/>
      <c r="L445" s="6"/>
      <c r="M445" s="6"/>
      <c r="N445" s="7">
        <v>45414</v>
      </c>
      <c r="O445" s="5" t="s">
        <v>87</v>
      </c>
      <c r="P445" s="5" t="s">
        <v>88</v>
      </c>
      <c r="Q445" s="5" t="s">
        <v>650</v>
      </c>
      <c r="R445" s="5">
        <v>17</v>
      </c>
      <c r="S445" s="7">
        <v>45475</v>
      </c>
      <c r="T445" s="6"/>
    </row>
    <row r="446" spans="1:20" ht="15.75" customHeight="1">
      <c r="A446" s="5" t="s">
        <v>99</v>
      </c>
      <c r="B446" s="5" t="s">
        <v>100</v>
      </c>
      <c r="C446" s="5" t="s">
        <v>32</v>
      </c>
      <c r="D446" s="5" t="s">
        <v>43</v>
      </c>
      <c r="E446" s="7">
        <v>45554</v>
      </c>
      <c r="F446" s="5" t="s">
        <v>79</v>
      </c>
      <c r="G446" s="7">
        <v>45582</v>
      </c>
      <c r="H446" s="5" t="s">
        <v>45</v>
      </c>
      <c r="I446" s="7">
        <v>45603</v>
      </c>
      <c r="J446" s="5" t="s">
        <v>46</v>
      </c>
      <c r="K446" s="7">
        <v>45624</v>
      </c>
      <c r="L446" s="5" t="s">
        <v>47</v>
      </c>
      <c r="M446" s="7">
        <v>45645</v>
      </c>
      <c r="N446" s="7">
        <v>45554</v>
      </c>
      <c r="O446" s="5" t="s">
        <v>87</v>
      </c>
      <c r="P446" s="5" t="s">
        <v>88</v>
      </c>
      <c r="Q446" s="5" t="s">
        <v>101</v>
      </c>
      <c r="R446" s="5">
        <v>29</v>
      </c>
      <c r="S446" s="7">
        <v>45652</v>
      </c>
      <c r="T446" s="6"/>
    </row>
    <row r="447" spans="1:20" ht="15.75" customHeight="1">
      <c r="A447" s="5" t="s">
        <v>76</v>
      </c>
      <c r="B447" s="5" t="s">
        <v>77</v>
      </c>
      <c r="C447" s="5" t="s">
        <v>109</v>
      </c>
      <c r="D447" s="5" t="s">
        <v>43</v>
      </c>
      <c r="E447" s="7">
        <v>45554</v>
      </c>
      <c r="F447" s="5" t="s">
        <v>79</v>
      </c>
      <c r="G447" s="7">
        <v>45582</v>
      </c>
      <c r="H447" s="5" t="s">
        <v>45</v>
      </c>
      <c r="I447" s="7">
        <v>45603</v>
      </c>
      <c r="J447" s="5"/>
      <c r="K447" s="7"/>
      <c r="L447" s="5"/>
      <c r="M447" s="7"/>
      <c r="N447" s="7">
        <v>45554</v>
      </c>
      <c r="O447" s="5" t="s">
        <v>87</v>
      </c>
      <c r="P447" s="5" t="s">
        <v>88</v>
      </c>
      <c r="Q447" s="5" t="s">
        <v>651</v>
      </c>
      <c r="R447" s="5">
        <v>17</v>
      </c>
      <c r="S447" s="7">
        <v>45610</v>
      </c>
      <c r="T447" s="6"/>
    </row>
    <row r="448" spans="1:20" ht="15.75" customHeight="1">
      <c r="A448" s="5" t="s">
        <v>43</v>
      </c>
      <c r="B448" s="5" t="s">
        <v>138</v>
      </c>
      <c r="C448" s="5" t="s">
        <v>282</v>
      </c>
      <c r="D448" s="5"/>
      <c r="E448" s="7"/>
      <c r="F448" s="5"/>
      <c r="G448" s="7"/>
      <c r="H448" s="5"/>
      <c r="I448" s="7"/>
      <c r="J448" s="6"/>
      <c r="K448" s="6"/>
      <c r="L448" s="6"/>
      <c r="M448" s="6"/>
      <c r="N448" s="7">
        <v>45554</v>
      </c>
      <c r="O448" s="5" t="s">
        <v>87</v>
      </c>
      <c r="P448" s="5" t="s">
        <v>88</v>
      </c>
      <c r="Q448" s="5" t="s">
        <v>646</v>
      </c>
      <c r="R448" s="5">
        <v>6</v>
      </c>
      <c r="S448" s="7">
        <v>45573</v>
      </c>
      <c r="T448" s="6"/>
    </row>
    <row r="449" spans="1:20" ht="15.75" customHeight="1">
      <c r="A449" s="5" t="s">
        <v>79</v>
      </c>
      <c r="B449" s="5" t="s">
        <v>271</v>
      </c>
      <c r="C449" s="5" t="s">
        <v>434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7">
        <v>45582</v>
      </c>
      <c r="O449" s="5" t="s">
        <v>87</v>
      </c>
      <c r="P449" s="5" t="s">
        <v>88</v>
      </c>
      <c r="Q449" s="5" t="s">
        <v>240</v>
      </c>
      <c r="R449" s="5">
        <v>6</v>
      </c>
      <c r="S449" s="7">
        <v>45601</v>
      </c>
      <c r="T449" s="6"/>
    </row>
    <row r="450" spans="1:20" ht="15.75" customHeight="1">
      <c r="A450" s="5" t="s">
        <v>45</v>
      </c>
      <c r="B450" s="5" t="s">
        <v>180</v>
      </c>
      <c r="C450" s="5" t="s">
        <v>242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>
        <v>45603</v>
      </c>
      <c r="O450" s="5" t="s">
        <v>87</v>
      </c>
      <c r="P450" s="5" t="s">
        <v>88</v>
      </c>
      <c r="Q450" s="5" t="s">
        <v>338</v>
      </c>
      <c r="R450" s="5">
        <v>6</v>
      </c>
      <c r="S450" s="7">
        <v>45622</v>
      </c>
      <c r="T450" s="6"/>
    </row>
    <row r="451" spans="1:20" ht="15.75" customHeight="1">
      <c r="A451" s="5" t="s">
        <v>46</v>
      </c>
      <c r="B451" s="5" t="s">
        <v>238</v>
      </c>
      <c r="C451" s="5" t="s">
        <v>239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7">
        <v>45624</v>
      </c>
      <c r="O451" s="5" t="s">
        <v>87</v>
      </c>
      <c r="P451" s="5" t="s">
        <v>88</v>
      </c>
      <c r="Q451" s="5" t="s">
        <v>240</v>
      </c>
      <c r="R451" s="5">
        <v>5</v>
      </c>
      <c r="S451" s="7">
        <v>45638</v>
      </c>
      <c r="T451" s="6"/>
    </row>
    <row r="452" spans="1:20" ht="15.75" customHeight="1">
      <c r="A452" s="5" t="s">
        <v>47</v>
      </c>
      <c r="B452" s="5" t="s">
        <v>244</v>
      </c>
      <c r="C452" s="5" t="s">
        <v>32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7">
        <v>45645</v>
      </c>
      <c r="O452" s="5" t="s">
        <v>87</v>
      </c>
      <c r="P452" s="5" t="s">
        <v>88</v>
      </c>
      <c r="Q452" s="5" t="s">
        <v>378</v>
      </c>
      <c r="R452" s="5">
        <v>6</v>
      </c>
      <c r="S452" s="7">
        <v>45664</v>
      </c>
      <c r="T452" s="6"/>
    </row>
    <row r="453" spans="1:20" ht="15.75" customHeight="1">
      <c r="A453" s="5" t="s">
        <v>291</v>
      </c>
      <c r="B453" s="5" t="s">
        <v>328</v>
      </c>
      <c r="C453" s="5" t="s">
        <v>298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7">
        <v>45571</v>
      </c>
      <c r="O453" s="5" t="s">
        <v>27</v>
      </c>
      <c r="P453" s="5" t="s">
        <v>28</v>
      </c>
      <c r="Q453" s="5" t="s">
        <v>329</v>
      </c>
      <c r="R453" s="5">
        <v>6</v>
      </c>
      <c r="S453" s="7">
        <v>45606</v>
      </c>
      <c r="T453" s="6"/>
    </row>
    <row r="454" spans="1:20" ht="15.75" customHeight="1">
      <c r="A454" s="5" t="s">
        <v>24</v>
      </c>
      <c r="B454" s="5" t="s">
        <v>149</v>
      </c>
      <c r="C454" s="5" t="s">
        <v>479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>
        <v>45543</v>
      </c>
      <c r="O454" s="5" t="s">
        <v>27</v>
      </c>
      <c r="P454" s="5" t="s">
        <v>28</v>
      </c>
      <c r="Q454" s="5" t="s">
        <v>286</v>
      </c>
      <c r="R454" s="5">
        <v>6</v>
      </c>
      <c r="S454" s="7">
        <v>45578</v>
      </c>
      <c r="T454" s="6"/>
    </row>
    <row r="455" spans="1:20" ht="15.75" customHeight="1">
      <c r="A455" s="5" t="s">
        <v>63</v>
      </c>
      <c r="B455" s="5" t="s">
        <v>166</v>
      </c>
      <c r="C455" s="5" t="s">
        <v>280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7">
        <v>45437</v>
      </c>
      <c r="O455" s="5" t="s">
        <v>67</v>
      </c>
      <c r="P455" s="5" t="s">
        <v>59</v>
      </c>
      <c r="Q455" s="5" t="s">
        <v>189</v>
      </c>
      <c r="R455" s="5">
        <v>6</v>
      </c>
      <c r="S455" s="7">
        <v>45472</v>
      </c>
      <c r="T455" s="6"/>
    </row>
    <row r="456" spans="1:20" ht="15.75" customHeight="1">
      <c r="A456" s="5" t="s">
        <v>64</v>
      </c>
      <c r="B456" s="5" t="s">
        <v>284</v>
      </c>
      <c r="C456" s="5" t="s">
        <v>455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7">
        <v>45317</v>
      </c>
      <c r="O456" s="5" t="s">
        <v>27</v>
      </c>
      <c r="P456" s="5" t="s">
        <v>28</v>
      </c>
      <c r="Q456" s="5" t="s">
        <v>286</v>
      </c>
      <c r="R456" s="5">
        <v>6</v>
      </c>
      <c r="S456" s="7">
        <v>45352</v>
      </c>
      <c r="T456" s="6"/>
    </row>
    <row r="457" spans="1:20" ht="15.75" customHeight="1">
      <c r="A457" s="5" t="s">
        <v>227</v>
      </c>
      <c r="B457" s="5" t="s">
        <v>228</v>
      </c>
      <c r="C457" s="5" t="s">
        <v>185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7">
        <v>45386</v>
      </c>
      <c r="O457" s="5" t="s">
        <v>87</v>
      </c>
      <c r="P457" s="5" t="s">
        <v>88</v>
      </c>
      <c r="Q457" s="5" t="s">
        <v>230</v>
      </c>
      <c r="R457" s="5">
        <v>6</v>
      </c>
      <c r="S457" s="7">
        <v>45405</v>
      </c>
      <c r="T457" s="6"/>
    </row>
    <row r="458" spans="1:20" ht="15.75" customHeight="1">
      <c r="A458" s="5" t="s">
        <v>64</v>
      </c>
      <c r="B458" s="5" t="s">
        <v>284</v>
      </c>
      <c r="C458" s="5" t="s">
        <v>452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>
        <v>45363</v>
      </c>
      <c r="O458" s="5" t="s">
        <v>87</v>
      </c>
      <c r="P458" s="5" t="s">
        <v>88</v>
      </c>
      <c r="Q458" s="5" t="s">
        <v>286</v>
      </c>
      <c r="R458" s="5">
        <v>6</v>
      </c>
      <c r="S458" s="7">
        <v>45384</v>
      </c>
      <c r="T458" s="6"/>
    </row>
    <row r="459" spans="1:20" ht="15.75" customHeight="1">
      <c r="A459" s="5" t="s">
        <v>64</v>
      </c>
      <c r="B459" s="5" t="s">
        <v>284</v>
      </c>
      <c r="C459" s="5" t="s">
        <v>534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7">
        <v>45416</v>
      </c>
      <c r="O459" s="5" t="s">
        <v>67</v>
      </c>
      <c r="P459" s="5" t="s">
        <v>59</v>
      </c>
      <c r="Q459" s="5" t="s">
        <v>286</v>
      </c>
      <c r="R459" s="5">
        <v>6</v>
      </c>
      <c r="S459" s="7">
        <v>45451</v>
      </c>
      <c r="T459" s="6"/>
    </row>
    <row r="460" spans="1:20" ht="15.75" customHeight="1">
      <c r="A460" s="5" t="s">
        <v>64</v>
      </c>
      <c r="B460" s="5" t="s">
        <v>284</v>
      </c>
      <c r="C460" s="5" t="s">
        <v>536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7">
        <v>45459</v>
      </c>
      <c r="O460" s="5" t="s">
        <v>27</v>
      </c>
      <c r="P460" s="5" t="s">
        <v>28</v>
      </c>
      <c r="Q460" s="5" t="s">
        <v>286</v>
      </c>
      <c r="R460" s="5">
        <v>6</v>
      </c>
      <c r="S460" s="7">
        <v>45494</v>
      </c>
      <c r="T460" s="6"/>
    </row>
    <row r="461" spans="1:20" ht="15.75" customHeight="1">
      <c r="A461" s="5" t="s">
        <v>24</v>
      </c>
      <c r="B461" s="5" t="s">
        <v>149</v>
      </c>
      <c r="C461" s="5" t="s">
        <v>652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7">
        <v>45564</v>
      </c>
      <c r="O461" s="5" t="s">
        <v>27</v>
      </c>
      <c r="P461" s="5" t="s">
        <v>28</v>
      </c>
      <c r="Q461" s="5" t="s">
        <v>288</v>
      </c>
      <c r="R461" s="5">
        <v>6</v>
      </c>
      <c r="S461" s="7">
        <v>45599</v>
      </c>
      <c r="T461" s="6"/>
    </row>
    <row r="462" spans="1:20" ht="15.75" customHeight="1">
      <c r="A462" s="5" t="s">
        <v>64</v>
      </c>
      <c r="B462" s="5" t="s">
        <v>284</v>
      </c>
      <c r="C462" s="5" t="s">
        <v>439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>
        <v>45503</v>
      </c>
      <c r="O462" s="5" t="s">
        <v>87</v>
      </c>
      <c r="P462" s="5" t="s">
        <v>88</v>
      </c>
      <c r="Q462" s="5" t="s">
        <v>286</v>
      </c>
      <c r="R462" s="5">
        <v>6</v>
      </c>
      <c r="S462" s="7">
        <v>45519</v>
      </c>
      <c r="T462" s="6"/>
    </row>
    <row r="463" spans="1:20" ht="15.75" customHeight="1">
      <c r="A463" s="5" t="s">
        <v>347</v>
      </c>
      <c r="B463" s="5" t="s">
        <v>348</v>
      </c>
      <c r="C463" s="5" t="s">
        <v>357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7">
        <v>45402</v>
      </c>
      <c r="O463" s="5" t="s">
        <v>67</v>
      </c>
      <c r="P463" s="5" t="s">
        <v>537</v>
      </c>
      <c r="Q463" s="5" t="s">
        <v>230</v>
      </c>
      <c r="R463" s="5">
        <v>5</v>
      </c>
      <c r="S463" s="7">
        <v>45430</v>
      </c>
      <c r="T463" s="6"/>
    </row>
    <row r="464" spans="1:20" ht="15.75" customHeight="1">
      <c r="A464" s="5" t="s">
        <v>227</v>
      </c>
      <c r="B464" s="5" t="s">
        <v>228</v>
      </c>
      <c r="C464" s="5" t="s">
        <v>424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7">
        <v>45410</v>
      </c>
      <c r="O464" s="5" t="s">
        <v>27</v>
      </c>
      <c r="P464" s="5" t="s">
        <v>28</v>
      </c>
      <c r="Q464" s="5" t="s">
        <v>538</v>
      </c>
      <c r="R464" s="5">
        <v>6</v>
      </c>
      <c r="S464" s="7">
        <v>45445</v>
      </c>
      <c r="T464" s="6"/>
    </row>
    <row r="465" spans="1:20" ht="15.75" customHeight="1">
      <c r="A465" s="5" t="s">
        <v>64</v>
      </c>
      <c r="B465" s="5" t="s">
        <v>284</v>
      </c>
      <c r="C465" s="5" t="s">
        <v>349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7">
        <v>45584</v>
      </c>
      <c r="O465" s="5" t="s">
        <v>67</v>
      </c>
      <c r="P465" s="5" t="s">
        <v>59</v>
      </c>
      <c r="Q465" s="5" t="s">
        <v>286</v>
      </c>
      <c r="R465" s="5">
        <v>6</v>
      </c>
      <c r="S465" s="7">
        <v>45619</v>
      </c>
      <c r="T465" s="6"/>
    </row>
    <row r="466" spans="1:20" ht="15.75" customHeight="1">
      <c r="A466" s="5" t="s">
        <v>127</v>
      </c>
      <c r="B466" s="5" t="s">
        <v>128</v>
      </c>
      <c r="C466" s="5" t="s">
        <v>164</v>
      </c>
      <c r="D466" s="5" t="s">
        <v>24</v>
      </c>
      <c r="E466" s="7">
        <v>45309</v>
      </c>
      <c r="F466" s="5" t="s">
        <v>130</v>
      </c>
      <c r="G466" s="7">
        <v>45340</v>
      </c>
      <c r="H466" s="6"/>
      <c r="I466" s="6"/>
      <c r="J466" s="6"/>
      <c r="K466" s="6"/>
      <c r="L466" s="6"/>
      <c r="M466" s="6"/>
      <c r="N466" s="7">
        <v>45309</v>
      </c>
      <c r="O466" s="5" t="s">
        <v>87</v>
      </c>
      <c r="P466" s="5" t="s">
        <v>88</v>
      </c>
      <c r="Q466" s="5" t="s">
        <v>653</v>
      </c>
      <c r="R466" s="5">
        <v>12</v>
      </c>
      <c r="S466" s="7">
        <v>45344</v>
      </c>
      <c r="T466" s="6"/>
    </row>
    <row r="467" spans="1:20" ht="15.75" customHeight="1">
      <c r="A467" s="5" t="s">
        <v>107</v>
      </c>
      <c r="B467" s="5" t="s">
        <v>108</v>
      </c>
      <c r="C467" s="5" t="s">
        <v>248</v>
      </c>
      <c r="D467" s="5" t="s">
        <v>64</v>
      </c>
      <c r="E467" s="7">
        <v>45503</v>
      </c>
      <c r="F467" s="5" t="s">
        <v>65</v>
      </c>
      <c r="G467" s="7">
        <v>45521</v>
      </c>
      <c r="H467" s="6"/>
      <c r="I467" s="6"/>
      <c r="J467" s="6"/>
      <c r="K467" s="6"/>
      <c r="L467" s="6"/>
      <c r="M467" s="6"/>
      <c r="N467" s="7">
        <v>45503</v>
      </c>
      <c r="O467" s="5" t="s">
        <v>87</v>
      </c>
      <c r="P467" s="5" t="s">
        <v>88</v>
      </c>
      <c r="Q467" s="5" t="s">
        <v>283</v>
      </c>
      <c r="R467" s="5">
        <v>12</v>
      </c>
      <c r="S467" s="7">
        <v>45540</v>
      </c>
      <c r="T467" s="6"/>
    </row>
    <row r="468" spans="1:20" ht="15.75" customHeight="1">
      <c r="A468" s="5" t="s">
        <v>107</v>
      </c>
      <c r="B468" s="5" t="s">
        <v>108</v>
      </c>
      <c r="C468" s="5" t="s">
        <v>78</v>
      </c>
      <c r="D468" s="5" t="s">
        <v>64</v>
      </c>
      <c r="E468" s="7">
        <v>45524</v>
      </c>
      <c r="F468" s="5" t="s">
        <v>65</v>
      </c>
      <c r="G468" s="7">
        <v>45547</v>
      </c>
      <c r="H468" s="6"/>
      <c r="I468" s="6"/>
      <c r="J468" s="6"/>
      <c r="K468" s="6"/>
      <c r="L468" s="6"/>
      <c r="M468" s="6"/>
      <c r="N468" s="7">
        <v>45524</v>
      </c>
      <c r="O468" s="5" t="s">
        <v>87</v>
      </c>
      <c r="P468" s="5" t="s">
        <v>88</v>
      </c>
      <c r="Q468" s="5" t="s">
        <v>654</v>
      </c>
      <c r="R468" s="5">
        <v>12</v>
      </c>
      <c r="S468" s="7">
        <v>45561</v>
      </c>
      <c r="T468" s="6"/>
    </row>
    <row r="469" spans="1:20" ht="15.75" customHeight="1">
      <c r="A469" s="5" t="s">
        <v>503</v>
      </c>
      <c r="B469" s="5" t="s">
        <v>504</v>
      </c>
      <c r="C469" s="5" t="s">
        <v>142</v>
      </c>
      <c r="D469" s="5"/>
      <c r="E469" s="7"/>
      <c r="F469" s="5"/>
      <c r="G469" s="7"/>
      <c r="H469" s="6"/>
      <c r="I469" s="6"/>
      <c r="J469" s="6"/>
      <c r="K469" s="6"/>
      <c r="L469" s="6"/>
      <c r="M469" s="6"/>
      <c r="N469" s="7">
        <v>45305</v>
      </c>
      <c r="O469" s="5" t="s">
        <v>27</v>
      </c>
      <c r="P469" s="5" t="s">
        <v>28</v>
      </c>
      <c r="Q469" s="5" t="s">
        <v>481</v>
      </c>
      <c r="R469" s="5">
        <v>5</v>
      </c>
      <c r="S469" s="7">
        <v>45333</v>
      </c>
      <c r="T469" s="6"/>
    </row>
    <row r="470" spans="1:20" ht="15.75" customHeight="1">
      <c r="A470" s="5" t="s">
        <v>503</v>
      </c>
      <c r="B470" s="5" t="s">
        <v>504</v>
      </c>
      <c r="C470" s="5" t="s">
        <v>260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>
        <v>45480</v>
      </c>
      <c r="O470" s="5" t="s">
        <v>27</v>
      </c>
      <c r="P470" s="5" t="s">
        <v>28</v>
      </c>
      <c r="Q470" s="5" t="s">
        <v>481</v>
      </c>
      <c r="R470" s="5">
        <v>5</v>
      </c>
      <c r="S470" s="7">
        <v>45515</v>
      </c>
      <c r="T470" s="6"/>
    </row>
    <row r="471" spans="1:20" ht="15.75" customHeight="1">
      <c r="A471" s="5" t="s">
        <v>503</v>
      </c>
      <c r="B471" s="5" t="s">
        <v>504</v>
      </c>
      <c r="C471" s="5" t="s">
        <v>358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7">
        <v>45515</v>
      </c>
      <c r="O471" s="5" t="s">
        <v>27</v>
      </c>
      <c r="P471" s="5" t="s">
        <v>59</v>
      </c>
      <c r="Q471" s="5" t="s">
        <v>481</v>
      </c>
      <c r="R471" s="5">
        <v>5</v>
      </c>
      <c r="S471" s="7">
        <v>45543</v>
      </c>
      <c r="T471" s="6"/>
    </row>
    <row r="472" spans="1:20" ht="15.75" customHeight="1">
      <c r="A472" s="5" t="s">
        <v>37</v>
      </c>
      <c r="B472" s="5" t="s">
        <v>190</v>
      </c>
      <c r="C472" s="5" t="s">
        <v>51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7">
        <v>45564</v>
      </c>
      <c r="O472" s="5" t="s">
        <v>27</v>
      </c>
      <c r="P472" s="5" t="s">
        <v>28</v>
      </c>
      <c r="Q472" s="5" t="s">
        <v>481</v>
      </c>
      <c r="R472" s="5">
        <v>5</v>
      </c>
      <c r="S472" s="7">
        <v>45592</v>
      </c>
      <c r="T472" s="6"/>
    </row>
    <row r="473" spans="1:20" ht="15.75" customHeight="1">
      <c r="A473" s="5" t="s">
        <v>127</v>
      </c>
      <c r="B473" s="5" t="s">
        <v>128</v>
      </c>
      <c r="C473" s="5" t="s">
        <v>129</v>
      </c>
      <c r="D473" s="5" t="s">
        <v>24</v>
      </c>
      <c r="E473" s="7">
        <v>45591</v>
      </c>
      <c r="F473" s="5" t="s">
        <v>130</v>
      </c>
      <c r="G473" s="7">
        <v>45633</v>
      </c>
      <c r="H473" s="6"/>
      <c r="I473" s="6"/>
      <c r="J473" s="6"/>
      <c r="K473" s="6"/>
      <c r="L473" s="6"/>
      <c r="M473" s="6"/>
      <c r="N473" s="7">
        <v>45591</v>
      </c>
      <c r="O473" s="5" t="s">
        <v>67</v>
      </c>
      <c r="P473" s="5" t="s">
        <v>59</v>
      </c>
      <c r="Q473" s="5" t="s">
        <v>131</v>
      </c>
      <c r="R473" s="5">
        <v>12</v>
      </c>
      <c r="S473" s="7">
        <v>45668</v>
      </c>
      <c r="T473" s="6"/>
    </row>
    <row r="474" spans="1:20" ht="15.75" customHeight="1">
      <c r="A474" s="5" t="s">
        <v>24</v>
      </c>
      <c r="B474" s="5" t="s">
        <v>149</v>
      </c>
      <c r="C474" s="5" t="s">
        <v>655</v>
      </c>
      <c r="D474" s="5"/>
      <c r="E474" s="7"/>
      <c r="F474" s="5"/>
      <c r="G474" s="7"/>
      <c r="H474" s="6"/>
      <c r="I474" s="6"/>
      <c r="J474" s="6"/>
      <c r="K474" s="6"/>
      <c r="L474" s="6"/>
      <c r="M474" s="6"/>
      <c r="N474" s="7">
        <v>45591</v>
      </c>
      <c r="O474" s="5" t="s">
        <v>67</v>
      </c>
      <c r="P474" s="5" t="s">
        <v>59</v>
      </c>
      <c r="Q474" s="5" t="s">
        <v>481</v>
      </c>
      <c r="R474" s="5">
        <v>6</v>
      </c>
      <c r="S474" s="7">
        <v>45626</v>
      </c>
      <c r="T474" s="6"/>
    </row>
    <row r="475" spans="1:20" ht="15.75" customHeight="1">
      <c r="A475" s="5" t="s">
        <v>24</v>
      </c>
      <c r="B475" s="5" t="s">
        <v>149</v>
      </c>
      <c r="C475" s="5" t="s">
        <v>150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7">
        <v>45599</v>
      </c>
      <c r="O475" s="5" t="s">
        <v>27</v>
      </c>
      <c r="P475" s="5" t="s">
        <v>28</v>
      </c>
      <c r="Q475" s="5" t="s">
        <v>151</v>
      </c>
      <c r="R475" s="5">
        <v>6</v>
      </c>
      <c r="S475" s="7">
        <v>45634</v>
      </c>
      <c r="T475" s="6"/>
    </row>
    <row r="476" spans="1:20" ht="15.75" customHeight="1">
      <c r="A476" s="5" t="s">
        <v>24</v>
      </c>
      <c r="B476" s="5" t="s">
        <v>149</v>
      </c>
      <c r="C476" s="5" t="s">
        <v>656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7">
        <v>45603</v>
      </c>
      <c r="O476" s="5" t="s">
        <v>87</v>
      </c>
      <c r="P476" s="5" t="s">
        <v>88</v>
      </c>
      <c r="Q476" s="5" t="s">
        <v>288</v>
      </c>
      <c r="R476" s="5">
        <v>6</v>
      </c>
      <c r="S476" s="7">
        <v>45622</v>
      </c>
      <c r="T476" s="6"/>
    </row>
    <row r="477" spans="1:20" ht="15.75" customHeight="1">
      <c r="A477" s="5" t="s">
        <v>24</v>
      </c>
      <c r="B477" s="5" t="s">
        <v>149</v>
      </c>
      <c r="C477" s="5" t="s">
        <v>204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7">
        <v>45619</v>
      </c>
      <c r="O477" s="5" t="s">
        <v>67</v>
      </c>
      <c r="P477" s="5" t="s">
        <v>59</v>
      </c>
      <c r="Q477" s="5" t="s">
        <v>205</v>
      </c>
      <c r="R477" s="5">
        <v>6</v>
      </c>
      <c r="S477" s="7">
        <v>45654</v>
      </c>
      <c r="T477" s="6"/>
    </row>
    <row r="478" spans="1:20" ht="15.75" customHeight="1">
      <c r="A478" s="5" t="s">
        <v>62</v>
      </c>
      <c r="B478" s="5" t="s">
        <v>156</v>
      </c>
      <c r="C478" s="5" t="s">
        <v>129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>
        <v>45456</v>
      </c>
      <c r="O478" s="5" t="s">
        <v>87</v>
      </c>
      <c r="P478" s="5" t="s">
        <v>88</v>
      </c>
      <c r="Q478" s="5" t="s">
        <v>259</v>
      </c>
      <c r="R478" s="5">
        <v>5</v>
      </c>
      <c r="S478" s="7">
        <v>45470</v>
      </c>
      <c r="T478" s="6"/>
    </row>
    <row r="479" spans="1:20" ht="15.75" customHeight="1">
      <c r="A479" s="5" t="s">
        <v>63</v>
      </c>
      <c r="B479" s="5" t="s">
        <v>166</v>
      </c>
      <c r="C479" s="5" t="s">
        <v>315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>
        <v>45473</v>
      </c>
      <c r="O479" s="5" t="s">
        <v>27</v>
      </c>
      <c r="P479" s="5" t="s">
        <v>28</v>
      </c>
      <c r="Q479" s="5" t="s">
        <v>151</v>
      </c>
      <c r="R479" s="5">
        <v>6</v>
      </c>
      <c r="S479" s="7">
        <v>45515</v>
      </c>
      <c r="T479" s="6"/>
    </row>
    <row r="480" spans="1:20" ht="15.75" customHeight="1">
      <c r="A480" s="5" t="s">
        <v>63</v>
      </c>
      <c r="B480" s="5" t="s">
        <v>166</v>
      </c>
      <c r="C480" s="5" t="s">
        <v>129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7">
        <v>45477</v>
      </c>
      <c r="O480" s="5" t="s">
        <v>87</v>
      </c>
      <c r="P480" s="5" t="s">
        <v>88</v>
      </c>
      <c r="Q480" s="5" t="s">
        <v>189</v>
      </c>
      <c r="R480" s="5">
        <v>6</v>
      </c>
      <c r="S480" s="7">
        <v>45496</v>
      </c>
      <c r="T480" s="6"/>
    </row>
    <row r="481" spans="1:20" ht="15.75" customHeight="1">
      <c r="A481" s="5" t="s">
        <v>62</v>
      </c>
      <c r="B481" s="5" t="s">
        <v>156</v>
      </c>
      <c r="C481" s="5" t="s">
        <v>457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7">
        <v>45487</v>
      </c>
      <c r="O481" s="5" t="s">
        <v>27</v>
      </c>
      <c r="P481" s="5" t="s">
        <v>28</v>
      </c>
      <c r="Q481" s="5" t="s">
        <v>259</v>
      </c>
      <c r="R481" s="5">
        <v>5</v>
      </c>
      <c r="S481" s="7">
        <v>45515</v>
      </c>
      <c r="T481" s="6"/>
    </row>
    <row r="482" spans="1:20" ht="15.75" customHeight="1">
      <c r="A482" s="5" t="s">
        <v>23</v>
      </c>
      <c r="B482" s="5" t="s">
        <v>184</v>
      </c>
      <c r="C482" s="5" t="s">
        <v>631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>
        <v>45529</v>
      </c>
      <c r="O482" s="5" t="s">
        <v>27</v>
      </c>
      <c r="P482" s="5" t="s">
        <v>28</v>
      </c>
      <c r="Q482" s="5" t="s">
        <v>561</v>
      </c>
      <c r="R482" s="5">
        <v>6</v>
      </c>
      <c r="S482" s="7">
        <v>45564</v>
      </c>
      <c r="T482" s="6"/>
    </row>
    <row r="483" spans="1:20" ht="15.75" customHeight="1">
      <c r="A483" s="5" t="s">
        <v>63</v>
      </c>
      <c r="B483" s="5" t="s">
        <v>166</v>
      </c>
      <c r="C483" s="5" t="s">
        <v>298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>
        <v>45367</v>
      </c>
      <c r="O483" s="5" t="s">
        <v>67</v>
      </c>
      <c r="P483" s="5" t="s">
        <v>59</v>
      </c>
      <c r="Q483" s="5" t="s">
        <v>471</v>
      </c>
      <c r="R483" s="5">
        <v>6</v>
      </c>
      <c r="S483" s="7">
        <v>45409</v>
      </c>
      <c r="T483" s="6"/>
    </row>
    <row r="484" spans="1:20" ht="15.75" customHeight="1">
      <c r="A484" s="5" t="s">
        <v>152</v>
      </c>
      <c r="B484" s="5" t="s">
        <v>153</v>
      </c>
      <c r="C484" s="5" t="s">
        <v>239</v>
      </c>
      <c r="D484" s="5" t="s">
        <v>62</v>
      </c>
      <c r="E484" s="7">
        <v>45332</v>
      </c>
      <c r="F484" s="5" t="s">
        <v>63</v>
      </c>
      <c r="G484" s="7">
        <v>45367</v>
      </c>
      <c r="H484" s="5" t="s">
        <v>64</v>
      </c>
      <c r="I484" s="7">
        <v>45416</v>
      </c>
      <c r="J484" s="6"/>
      <c r="K484" s="6"/>
      <c r="L484" s="6"/>
      <c r="M484" s="6"/>
      <c r="N484" s="7">
        <v>45332</v>
      </c>
      <c r="O484" s="5" t="s">
        <v>67</v>
      </c>
      <c r="P484" s="5" t="s">
        <v>59</v>
      </c>
      <c r="Q484" s="5" t="s">
        <v>657</v>
      </c>
      <c r="R484" s="5">
        <v>17</v>
      </c>
      <c r="S484" s="7">
        <v>45444</v>
      </c>
      <c r="T484" s="6"/>
    </row>
    <row r="485" spans="1:20" ht="15.75" customHeight="1">
      <c r="A485" s="5" t="s">
        <v>117</v>
      </c>
      <c r="B485" s="5" t="s">
        <v>118</v>
      </c>
      <c r="C485" s="5" t="s">
        <v>399</v>
      </c>
      <c r="D485" s="5" t="s">
        <v>71</v>
      </c>
      <c r="E485" s="7">
        <v>45346</v>
      </c>
      <c r="F485" s="5" t="s">
        <v>120</v>
      </c>
      <c r="G485" s="7">
        <v>45395</v>
      </c>
      <c r="H485" s="5" t="s">
        <v>121</v>
      </c>
      <c r="I485" s="7">
        <v>45444</v>
      </c>
      <c r="J485" s="6"/>
      <c r="K485" s="6"/>
      <c r="L485" s="6"/>
      <c r="M485" s="6"/>
      <c r="N485" s="7">
        <v>45346</v>
      </c>
      <c r="O485" s="5" t="s">
        <v>67</v>
      </c>
      <c r="P485" s="5" t="s">
        <v>59</v>
      </c>
      <c r="Q485" s="5" t="s">
        <v>546</v>
      </c>
      <c r="R485" s="5">
        <v>18</v>
      </c>
      <c r="S485" s="7">
        <v>45465</v>
      </c>
      <c r="T485" s="6"/>
    </row>
    <row r="486" spans="1:20" ht="15.75" customHeight="1">
      <c r="A486" s="5" t="s">
        <v>152</v>
      </c>
      <c r="B486" s="5" t="s">
        <v>153</v>
      </c>
      <c r="C486" s="5" t="s">
        <v>298</v>
      </c>
      <c r="D486" s="5" t="s">
        <v>62</v>
      </c>
      <c r="E486" s="7">
        <v>45351</v>
      </c>
      <c r="F486" s="5" t="s">
        <v>63</v>
      </c>
      <c r="G486" s="7">
        <v>45377</v>
      </c>
      <c r="H486" s="5" t="s">
        <v>64</v>
      </c>
      <c r="I486" s="7">
        <v>45400</v>
      </c>
      <c r="J486" s="6"/>
      <c r="K486" s="6"/>
      <c r="L486" s="6"/>
      <c r="M486" s="6"/>
      <c r="N486" s="7">
        <v>45351</v>
      </c>
      <c r="O486" s="5" t="s">
        <v>87</v>
      </c>
      <c r="P486" s="5" t="s">
        <v>88</v>
      </c>
      <c r="Q486" s="5" t="s">
        <v>658</v>
      </c>
      <c r="R486" s="5">
        <v>17</v>
      </c>
      <c r="S486" s="7">
        <v>45405</v>
      </c>
      <c r="T486" s="6"/>
    </row>
    <row r="487" spans="1:20" ht="15.75" customHeight="1">
      <c r="A487" s="5" t="s">
        <v>60</v>
      </c>
      <c r="B487" s="5" t="s">
        <v>61</v>
      </c>
      <c r="C487" s="5" t="s">
        <v>274</v>
      </c>
      <c r="D487" s="5" t="s">
        <v>62</v>
      </c>
      <c r="E487" s="7">
        <v>45351</v>
      </c>
      <c r="F487" s="5" t="s">
        <v>63</v>
      </c>
      <c r="G487" s="7">
        <v>45377</v>
      </c>
      <c r="H487" s="5" t="s">
        <v>64</v>
      </c>
      <c r="I487" s="7">
        <v>45400</v>
      </c>
      <c r="J487" s="5" t="s">
        <v>65</v>
      </c>
      <c r="K487" s="7">
        <v>45421</v>
      </c>
      <c r="L487" s="6"/>
      <c r="M487" s="6"/>
      <c r="N487" s="7">
        <v>45351</v>
      </c>
      <c r="O487" s="5" t="s">
        <v>87</v>
      </c>
      <c r="P487" s="5" t="s">
        <v>88</v>
      </c>
      <c r="Q487" s="5" t="s">
        <v>659</v>
      </c>
      <c r="R487" s="5">
        <v>23</v>
      </c>
      <c r="S487" s="7">
        <v>45428</v>
      </c>
      <c r="T487" s="6"/>
    </row>
    <row r="488" spans="1:20" ht="15.75" customHeight="1">
      <c r="A488" s="5" t="s">
        <v>152</v>
      </c>
      <c r="B488" s="5" t="s">
        <v>153</v>
      </c>
      <c r="C488" s="5" t="s">
        <v>434</v>
      </c>
      <c r="D488" s="5" t="s">
        <v>62</v>
      </c>
      <c r="E488" s="7">
        <v>45375</v>
      </c>
      <c r="F488" s="5" t="s">
        <v>63</v>
      </c>
      <c r="G488" s="7">
        <v>45417</v>
      </c>
      <c r="H488" s="5" t="s">
        <v>64</v>
      </c>
      <c r="I488" s="7">
        <v>45459</v>
      </c>
      <c r="J488" s="5"/>
      <c r="K488" s="7"/>
      <c r="L488" s="6"/>
      <c r="M488" s="6"/>
      <c r="N488" s="7">
        <v>45375</v>
      </c>
      <c r="O488" s="5" t="s">
        <v>27</v>
      </c>
      <c r="P488" s="5" t="s">
        <v>28</v>
      </c>
      <c r="Q488" s="5" t="s">
        <v>660</v>
      </c>
      <c r="R488" s="5">
        <v>17</v>
      </c>
      <c r="S488" s="7">
        <v>45487</v>
      </c>
      <c r="T488" s="6"/>
    </row>
    <row r="489" spans="1:20" ht="15.75" customHeight="1">
      <c r="A489" s="5" t="s">
        <v>60</v>
      </c>
      <c r="B489" s="5" t="s">
        <v>61</v>
      </c>
      <c r="C489" s="5" t="s">
        <v>81</v>
      </c>
      <c r="D489" s="5" t="s">
        <v>62</v>
      </c>
      <c r="E489" s="7">
        <v>45395</v>
      </c>
      <c r="F489" s="5" t="s">
        <v>63</v>
      </c>
      <c r="G489" s="7">
        <v>45437</v>
      </c>
      <c r="H489" s="5" t="s">
        <v>64</v>
      </c>
      <c r="I489" s="7">
        <v>45479</v>
      </c>
      <c r="J489" s="5" t="s">
        <v>65</v>
      </c>
      <c r="K489" s="7">
        <v>45521</v>
      </c>
      <c r="L489" s="6"/>
      <c r="M489" s="6"/>
      <c r="N489" s="7">
        <v>45395</v>
      </c>
      <c r="O489" s="5" t="s">
        <v>67</v>
      </c>
      <c r="P489" s="5" t="s">
        <v>59</v>
      </c>
      <c r="Q489" s="5" t="s">
        <v>661</v>
      </c>
      <c r="R489" s="5">
        <v>23</v>
      </c>
      <c r="S489" s="7">
        <v>45556</v>
      </c>
      <c r="T489" s="6"/>
    </row>
    <row r="490" spans="1:20" ht="15.75" customHeight="1">
      <c r="A490" s="5" t="s">
        <v>152</v>
      </c>
      <c r="B490" s="5" t="s">
        <v>153</v>
      </c>
      <c r="C490" s="5" t="s">
        <v>272</v>
      </c>
      <c r="D490" s="5" t="s">
        <v>62</v>
      </c>
      <c r="E490" s="7">
        <v>45395</v>
      </c>
      <c r="F490" s="5" t="s">
        <v>63</v>
      </c>
      <c r="G490" s="7">
        <v>45437</v>
      </c>
      <c r="H490" s="5" t="s">
        <v>64</v>
      </c>
      <c r="I490" s="7">
        <v>45479</v>
      </c>
      <c r="J490" s="5"/>
      <c r="K490" s="7"/>
      <c r="L490" s="6"/>
      <c r="M490" s="6"/>
      <c r="N490" s="7">
        <v>45395</v>
      </c>
      <c r="O490" s="5" t="s">
        <v>67</v>
      </c>
      <c r="P490" s="5" t="s">
        <v>59</v>
      </c>
      <c r="Q490" s="5" t="s">
        <v>662</v>
      </c>
      <c r="R490" s="5">
        <v>17</v>
      </c>
      <c r="S490" s="7">
        <v>45514</v>
      </c>
      <c r="T490" s="6"/>
    </row>
    <row r="491" spans="1:20" ht="15.75" customHeight="1">
      <c r="A491" s="5" t="s">
        <v>152</v>
      </c>
      <c r="B491" s="5" t="s">
        <v>153</v>
      </c>
      <c r="C491" s="5" t="s">
        <v>280</v>
      </c>
      <c r="D491" s="5" t="s">
        <v>62</v>
      </c>
      <c r="E491" s="7">
        <v>45431</v>
      </c>
      <c r="F491" s="5" t="s">
        <v>63</v>
      </c>
      <c r="G491" s="7">
        <v>45473</v>
      </c>
      <c r="H491" s="5" t="s">
        <v>64</v>
      </c>
      <c r="I491" s="7">
        <v>45524</v>
      </c>
      <c r="J491" s="6"/>
      <c r="K491" s="6"/>
      <c r="L491" s="6"/>
      <c r="M491" s="6"/>
      <c r="N491" s="7">
        <v>45431</v>
      </c>
      <c r="O491" s="5" t="s">
        <v>663</v>
      </c>
      <c r="P491" s="5" t="s">
        <v>88</v>
      </c>
      <c r="Q491" s="5" t="s">
        <v>664</v>
      </c>
      <c r="R491" s="5">
        <v>17</v>
      </c>
      <c r="S491" s="7">
        <v>45557</v>
      </c>
      <c r="T491" s="6"/>
    </row>
    <row r="492" spans="1:20" ht="15.75" customHeight="1">
      <c r="A492" s="5" t="s">
        <v>63</v>
      </c>
      <c r="B492" s="5" t="s">
        <v>166</v>
      </c>
      <c r="C492" s="5" t="s">
        <v>258</v>
      </c>
      <c r="D492" s="5"/>
      <c r="E492" s="7"/>
      <c r="F492" s="5"/>
      <c r="G492" s="7"/>
      <c r="H492" s="5"/>
      <c r="I492" s="7"/>
      <c r="J492" s="6"/>
      <c r="K492" s="6"/>
      <c r="L492" s="6"/>
      <c r="M492" s="6"/>
      <c r="N492" s="7">
        <v>45652</v>
      </c>
      <c r="O492" s="5" t="s">
        <v>87</v>
      </c>
      <c r="P492" s="5" t="s">
        <v>88</v>
      </c>
      <c r="Q492" s="5" t="s">
        <v>300</v>
      </c>
      <c r="R492" s="5">
        <v>6</v>
      </c>
      <c r="S492" s="7">
        <v>45671</v>
      </c>
      <c r="T492" s="6"/>
    </row>
    <row r="493" spans="1:20" ht="15.75" customHeight="1">
      <c r="A493" s="5" t="s">
        <v>60</v>
      </c>
      <c r="B493" s="5" t="s">
        <v>61</v>
      </c>
      <c r="C493" s="5" t="s">
        <v>32</v>
      </c>
      <c r="D493" s="5" t="s">
        <v>62</v>
      </c>
      <c r="E493" s="7">
        <v>45456</v>
      </c>
      <c r="F493" s="5" t="s">
        <v>63</v>
      </c>
      <c r="G493" s="7">
        <v>45477</v>
      </c>
      <c r="H493" s="5" t="s">
        <v>64</v>
      </c>
      <c r="I493" s="7">
        <v>45503</v>
      </c>
      <c r="J493" s="5" t="s">
        <v>65</v>
      </c>
      <c r="K493" s="7">
        <v>45521</v>
      </c>
      <c r="L493" s="6"/>
      <c r="M493" s="6"/>
      <c r="N493" s="7">
        <v>45456</v>
      </c>
      <c r="O493" s="5" t="s">
        <v>87</v>
      </c>
      <c r="P493" s="5" t="s">
        <v>88</v>
      </c>
      <c r="Q493" s="5" t="s">
        <v>661</v>
      </c>
      <c r="R493" s="5">
        <v>23</v>
      </c>
      <c r="S493" s="7">
        <v>45533</v>
      </c>
      <c r="T493" s="6"/>
    </row>
    <row r="494" spans="1:20" ht="15.75" customHeight="1">
      <c r="A494" s="5" t="s">
        <v>152</v>
      </c>
      <c r="B494" s="5" t="s">
        <v>153</v>
      </c>
      <c r="C494" s="5" t="s">
        <v>263</v>
      </c>
      <c r="D494" s="5" t="s">
        <v>62</v>
      </c>
      <c r="E494" s="7">
        <v>45456</v>
      </c>
      <c r="F494" s="5" t="s">
        <v>63</v>
      </c>
      <c r="G494" s="7">
        <v>45477</v>
      </c>
      <c r="H494" s="5" t="s">
        <v>64</v>
      </c>
      <c r="I494" s="7">
        <v>45503</v>
      </c>
      <c r="J494" s="5"/>
      <c r="K494" s="7"/>
      <c r="L494" s="6"/>
      <c r="M494" s="6"/>
      <c r="N494" s="7">
        <v>45456</v>
      </c>
      <c r="O494" s="5" t="s">
        <v>87</v>
      </c>
      <c r="P494" s="5" t="s">
        <v>88</v>
      </c>
      <c r="Q494" s="5" t="s">
        <v>662</v>
      </c>
      <c r="R494" s="5">
        <v>17</v>
      </c>
      <c r="S494" s="7">
        <v>45512</v>
      </c>
      <c r="T494" s="6"/>
    </row>
    <row r="495" spans="1:20" ht="15.75" customHeight="1">
      <c r="A495" s="5" t="s">
        <v>60</v>
      </c>
      <c r="B495" s="5" t="s">
        <v>61</v>
      </c>
      <c r="C495" s="5" t="s">
        <v>39</v>
      </c>
      <c r="D495" s="5" t="s">
        <v>62</v>
      </c>
      <c r="E495" s="7">
        <v>45487</v>
      </c>
      <c r="F495" s="5" t="s">
        <v>63</v>
      </c>
      <c r="G495" s="7">
        <v>45529</v>
      </c>
      <c r="H495" s="5" t="s">
        <v>64</v>
      </c>
      <c r="I495" s="7">
        <v>45571</v>
      </c>
      <c r="J495" s="5" t="s">
        <v>65</v>
      </c>
      <c r="K495" s="7">
        <v>45613</v>
      </c>
      <c r="L495" s="6"/>
      <c r="M495" s="6"/>
      <c r="N495" s="7">
        <v>45487</v>
      </c>
      <c r="O495" s="5" t="s">
        <v>27</v>
      </c>
      <c r="P495" s="5" t="s">
        <v>28</v>
      </c>
      <c r="Q495" s="5" t="s">
        <v>66</v>
      </c>
      <c r="R495" s="5">
        <v>23</v>
      </c>
      <c r="S495" s="7">
        <v>45641</v>
      </c>
      <c r="T495" s="6"/>
    </row>
    <row r="496" spans="1:20" ht="15.75" customHeight="1">
      <c r="A496" s="5" t="s">
        <v>62</v>
      </c>
      <c r="B496" s="5" t="s">
        <v>156</v>
      </c>
      <c r="C496" s="5" t="s">
        <v>202</v>
      </c>
      <c r="D496" s="5"/>
      <c r="E496" s="7"/>
      <c r="F496" s="5"/>
      <c r="G496" s="7"/>
      <c r="H496" s="5"/>
      <c r="I496" s="7"/>
      <c r="J496" s="5"/>
      <c r="K496" s="7"/>
      <c r="L496" s="6"/>
      <c r="M496" s="6"/>
      <c r="N496" s="7">
        <v>45507</v>
      </c>
      <c r="O496" s="5" t="s">
        <v>67</v>
      </c>
      <c r="P496" s="5" t="s">
        <v>59</v>
      </c>
      <c r="Q496" s="5" t="s">
        <v>259</v>
      </c>
      <c r="R496" s="5">
        <v>5</v>
      </c>
      <c r="S496" s="7">
        <v>45535</v>
      </c>
      <c r="T496" s="6"/>
    </row>
    <row r="497" spans="1:20" ht="15.75" customHeight="1">
      <c r="A497" s="5" t="s">
        <v>63</v>
      </c>
      <c r="B497" s="5" t="s">
        <v>166</v>
      </c>
      <c r="C497" s="5" t="s">
        <v>202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7">
        <v>45529</v>
      </c>
      <c r="O497" s="5" t="s">
        <v>27</v>
      </c>
      <c r="P497" s="5" t="s">
        <v>28</v>
      </c>
      <c r="Q497" s="5" t="s">
        <v>186</v>
      </c>
      <c r="R497" s="5">
        <v>6</v>
      </c>
      <c r="S497" s="7">
        <v>45564</v>
      </c>
      <c r="T497" s="6"/>
    </row>
    <row r="498" spans="1:20" ht="15.75" customHeight="1">
      <c r="A498" s="5" t="s">
        <v>107</v>
      </c>
      <c r="B498" s="5" t="s">
        <v>108</v>
      </c>
      <c r="C498" s="5" t="s">
        <v>109</v>
      </c>
      <c r="D498" s="5" t="s">
        <v>64</v>
      </c>
      <c r="E498" s="7">
        <v>45571</v>
      </c>
      <c r="F498" s="5" t="s">
        <v>65</v>
      </c>
      <c r="G498" s="7">
        <v>45613</v>
      </c>
      <c r="H498" s="6"/>
      <c r="I498" s="6"/>
      <c r="J498" s="6"/>
      <c r="K498" s="6"/>
      <c r="L498" s="6"/>
      <c r="M498" s="6"/>
      <c r="N498" s="7">
        <v>45571</v>
      </c>
      <c r="O498" s="5" t="s">
        <v>27</v>
      </c>
      <c r="P498" s="5" t="s">
        <v>28</v>
      </c>
      <c r="Q498" s="5" t="s">
        <v>110</v>
      </c>
      <c r="R498" s="5">
        <v>12</v>
      </c>
      <c r="S498" s="7">
        <v>45648</v>
      </c>
      <c r="T498" s="6"/>
    </row>
    <row r="499" spans="1:20" ht="15.75" customHeight="1">
      <c r="A499" s="5" t="s">
        <v>64</v>
      </c>
      <c r="B499" s="5" t="s">
        <v>284</v>
      </c>
      <c r="C499" s="5" t="s">
        <v>462</v>
      </c>
      <c r="D499" s="5"/>
      <c r="E499" s="7"/>
      <c r="F499" s="5"/>
      <c r="G499" s="7"/>
      <c r="H499" s="6"/>
      <c r="I499" s="6"/>
      <c r="J499" s="6"/>
      <c r="K499" s="6"/>
      <c r="L499" s="6"/>
      <c r="M499" s="6"/>
      <c r="N499" s="7">
        <v>45571</v>
      </c>
      <c r="O499" s="5" t="s">
        <v>27</v>
      </c>
      <c r="P499" s="5" t="s">
        <v>28</v>
      </c>
      <c r="Q499" s="5" t="s">
        <v>168</v>
      </c>
      <c r="R499" s="5">
        <v>6</v>
      </c>
      <c r="S499" s="7">
        <v>45606</v>
      </c>
      <c r="T499" s="6"/>
    </row>
    <row r="500" spans="1:20" ht="15.75" customHeight="1">
      <c r="A500" s="5" t="s">
        <v>65</v>
      </c>
      <c r="B500" s="5" t="s">
        <v>192</v>
      </c>
      <c r="C500" s="5" t="s">
        <v>78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7">
        <v>45613</v>
      </c>
      <c r="O500" s="5" t="s">
        <v>27</v>
      </c>
      <c r="P500" s="5" t="s">
        <v>28</v>
      </c>
      <c r="Q500" s="5" t="s">
        <v>193</v>
      </c>
      <c r="R500" s="5">
        <v>6</v>
      </c>
      <c r="S500" s="7">
        <v>45648</v>
      </c>
      <c r="T500" s="6"/>
    </row>
    <row r="501" spans="1:20" ht="15.75" customHeight="1">
      <c r="A501" s="5" t="s">
        <v>152</v>
      </c>
      <c r="B501" s="5" t="s">
        <v>153</v>
      </c>
      <c r="C501" s="5" t="s">
        <v>315</v>
      </c>
      <c r="D501" s="5" t="s">
        <v>62</v>
      </c>
      <c r="E501" s="7">
        <v>45487</v>
      </c>
      <c r="F501" s="5" t="s">
        <v>63</v>
      </c>
      <c r="G501" s="7">
        <v>45529</v>
      </c>
      <c r="H501" s="5" t="s">
        <v>64</v>
      </c>
      <c r="I501" s="7">
        <v>45571</v>
      </c>
      <c r="J501" s="6"/>
      <c r="K501" s="6"/>
      <c r="L501" s="6"/>
      <c r="M501" s="6"/>
      <c r="N501" s="7">
        <v>45487</v>
      </c>
      <c r="O501" s="5" t="s">
        <v>27</v>
      </c>
      <c r="P501" s="5" t="s">
        <v>28</v>
      </c>
      <c r="Q501" s="5" t="s">
        <v>665</v>
      </c>
      <c r="R501" s="5">
        <v>17</v>
      </c>
      <c r="S501" s="7">
        <v>45599</v>
      </c>
      <c r="T501" s="6"/>
    </row>
    <row r="502" spans="1:20" ht="15.75" customHeight="1">
      <c r="A502" s="5" t="s">
        <v>60</v>
      </c>
      <c r="B502" s="5" t="s">
        <v>61</v>
      </c>
      <c r="C502" s="5" t="s">
        <v>58</v>
      </c>
      <c r="D502" s="5" t="s">
        <v>62</v>
      </c>
      <c r="E502" s="7">
        <v>45507</v>
      </c>
      <c r="F502" s="5" t="s">
        <v>63</v>
      </c>
      <c r="G502" s="7">
        <v>45542</v>
      </c>
      <c r="H502" s="5" t="s">
        <v>64</v>
      </c>
      <c r="I502" s="7">
        <v>45584</v>
      </c>
      <c r="J502" s="5" t="s">
        <v>65</v>
      </c>
      <c r="K502" s="7">
        <v>45626</v>
      </c>
      <c r="L502" s="6"/>
      <c r="M502" s="6"/>
      <c r="N502" s="7">
        <v>45507</v>
      </c>
      <c r="O502" s="5" t="s">
        <v>67</v>
      </c>
      <c r="P502" s="5" t="s">
        <v>59</v>
      </c>
      <c r="Q502" s="5" t="s">
        <v>68</v>
      </c>
      <c r="R502" s="5">
        <v>23</v>
      </c>
      <c r="S502" s="7">
        <v>45661</v>
      </c>
      <c r="T502" s="6"/>
    </row>
    <row r="503" spans="1:20" ht="15.75" customHeight="1">
      <c r="A503" s="5" t="s">
        <v>152</v>
      </c>
      <c r="B503" s="5" t="s">
        <v>153</v>
      </c>
      <c r="C503" s="5" t="s">
        <v>129</v>
      </c>
      <c r="D503" s="5" t="s">
        <v>62</v>
      </c>
      <c r="E503" s="7">
        <v>45507</v>
      </c>
      <c r="F503" s="5" t="s">
        <v>63</v>
      </c>
      <c r="G503" s="7">
        <v>45542</v>
      </c>
      <c r="H503" s="5" t="s">
        <v>64</v>
      </c>
      <c r="I503" s="7">
        <v>45584</v>
      </c>
      <c r="J503" s="5"/>
      <c r="K503" s="7"/>
      <c r="L503" s="6"/>
      <c r="M503" s="6"/>
      <c r="N503" s="7">
        <v>45507</v>
      </c>
      <c r="O503" s="5" t="s">
        <v>67</v>
      </c>
      <c r="P503" s="5" t="s">
        <v>59</v>
      </c>
      <c r="Q503" s="5" t="s">
        <v>666</v>
      </c>
      <c r="R503" s="5">
        <v>17</v>
      </c>
      <c r="S503" s="7">
        <v>45619</v>
      </c>
      <c r="T503" s="6"/>
    </row>
    <row r="504" spans="1:20" ht="15.75" customHeight="1">
      <c r="A504" s="5" t="s">
        <v>46</v>
      </c>
      <c r="B504" s="5" t="s">
        <v>238</v>
      </c>
      <c r="C504" s="5" t="s">
        <v>139</v>
      </c>
      <c r="D504" s="5"/>
      <c r="E504" s="7"/>
      <c r="F504" s="5"/>
      <c r="G504" s="7"/>
      <c r="H504" s="5"/>
      <c r="I504" s="7"/>
      <c r="J504" s="6"/>
      <c r="K504" s="6"/>
      <c r="L504" s="6"/>
      <c r="M504" s="6"/>
      <c r="N504" s="7">
        <v>45370</v>
      </c>
      <c r="O504" s="5" t="s">
        <v>87</v>
      </c>
      <c r="P504" s="5" t="s">
        <v>88</v>
      </c>
      <c r="Q504" s="5" t="s">
        <v>638</v>
      </c>
      <c r="R504" s="5">
        <v>5</v>
      </c>
      <c r="S504" s="7">
        <v>45386</v>
      </c>
      <c r="T504" s="6"/>
    </row>
    <row r="505" spans="1:20" ht="15.75" customHeight="1">
      <c r="A505" s="5" t="s">
        <v>63</v>
      </c>
      <c r="B505" s="5" t="s">
        <v>166</v>
      </c>
      <c r="C505" s="5" t="s">
        <v>256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>
        <v>45561</v>
      </c>
      <c r="O505" s="5" t="s">
        <v>87</v>
      </c>
      <c r="P505" s="5" t="s">
        <v>88</v>
      </c>
      <c r="Q505" s="5" t="s">
        <v>189</v>
      </c>
      <c r="R505" s="5">
        <v>6</v>
      </c>
      <c r="S505" s="7">
        <v>45580</v>
      </c>
      <c r="T505" s="6"/>
    </row>
    <row r="506" spans="1:20" ht="15.75" customHeight="1">
      <c r="A506" s="5" t="s">
        <v>64</v>
      </c>
      <c r="B506" s="5" t="s">
        <v>284</v>
      </c>
      <c r="C506" s="5" t="s">
        <v>464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>
        <v>45587</v>
      </c>
      <c r="O506" s="5" t="s">
        <v>87</v>
      </c>
      <c r="P506" s="5" t="s">
        <v>88</v>
      </c>
      <c r="Q506" s="5" t="s">
        <v>168</v>
      </c>
      <c r="R506" s="5">
        <v>6</v>
      </c>
      <c r="S506" s="7">
        <v>45603</v>
      </c>
      <c r="T506" s="6"/>
    </row>
    <row r="507" spans="1:20" ht="15.75" customHeight="1">
      <c r="A507" s="5" t="s">
        <v>152</v>
      </c>
      <c r="B507" s="5" t="s">
        <v>153</v>
      </c>
      <c r="C507" s="5" t="s">
        <v>457</v>
      </c>
      <c r="D507" s="5" t="s">
        <v>62</v>
      </c>
      <c r="E507" s="7">
        <v>45540</v>
      </c>
      <c r="F507" s="5" t="s">
        <v>63</v>
      </c>
      <c r="G507" s="7">
        <v>45561</v>
      </c>
      <c r="H507" s="5" t="s">
        <v>64</v>
      </c>
      <c r="I507" s="7">
        <v>45587</v>
      </c>
      <c r="J507" s="6"/>
      <c r="K507" s="6"/>
      <c r="L507" s="6"/>
      <c r="M507" s="6"/>
      <c r="N507" s="7">
        <v>45540</v>
      </c>
      <c r="O507" s="5" t="s">
        <v>87</v>
      </c>
      <c r="P507" s="5" t="s">
        <v>88</v>
      </c>
      <c r="Q507" s="5" t="s">
        <v>373</v>
      </c>
      <c r="R507" s="5">
        <v>17</v>
      </c>
      <c r="S507" s="7">
        <v>45596</v>
      </c>
      <c r="T507" s="6"/>
    </row>
    <row r="508" spans="1:20" ht="15.75" customHeight="1">
      <c r="A508" s="5" t="s">
        <v>62</v>
      </c>
      <c r="B508" s="5" t="s">
        <v>156</v>
      </c>
      <c r="C508" s="5" t="s">
        <v>154</v>
      </c>
      <c r="D508" s="5"/>
      <c r="E508" s="7"/>
      <c r="F508" s="5"/>
      <c r="G508" s="7"/>
      <c r="H508" s="5"/>
      <c r="I508" s="7"/>
      <c r="J508" s="6"/>
      <c r="K508" s="6"/>
      <c r="L508" s="6"/>
      <c r="M508" s="6"/>
      <c r="N508" s="7">
        <v>45540</v>
      </c>
      <c r="O508" s="5" t="s">
        <v>87</v>
      </c>
      <c r="P508" s="5" t="s">
        <v>88</v>
      </c>
      <c r="Q508" s="5" t="s">
        <v>259</v>
      </c>
      <c r="R508" s="5">
        <v>5</v>
      </c>
      <c r="S508" s="7">
        <v>45554</v>
      </c>
      <c r="T508" s="6"/>
    </row>
    <row r="509" spans="1:20" ht="15.75" customHeight="1">
      <c r="A509" s="5" t="s">
        <v>117</v>
      </c>
      <c r="B509" s="5" t="s">
        <v>118</v>
      </c>
      <c r="C509" s="5" t="s">
        <v>225</v>
      </c>
      <c r="D509" s="5" t="s">
        <v>71</v>
      </c>
      <c r="E509" s="7">
        <v>45515</v>
      </c>
      <c r="F509" s="5" t="s">
        <v>120</v>
      </c>
      <c r="G509" s="7">
        <v>45557</v>
      </c>
      <c r="H509" s="5" t="s">
        <v>121</v>
      </c>
      <c r="I509" s="7">
        <v>45599</v>
      </c>
      <c r="J509" s="6"/>
      <c r="K509" s="6"/>
      <c r="L509" s="6"/>
      <c r="M509" s="6"/>
      <c r="N509" s="7">
        <v>45515</v>
      </c>
      <c r="O509" s="5" t="s">
        <v>27</v>
      </c>
      <c r="P509" s="5" t="s">
        <v>667</v>
      </c>
      <c r="Q509" s="5" t="s">
        <v>546</v>
      </c>
      <c r="R509" s="5">
        <v>18</v>
      </c>
      <c r="S509" s="7">
        <v>45592</v>
      </c>
      <c r="T509" s="6"/>
    </row>
    <row r="510" spans="1:20" ht="15.75" customHeight="1">
      <c r="A510" s="5" t="s">
        <v>63</v>
      </c>
      <c r="B510" s="5" t="s">
        <v>166</v>
      </c>
      <c r="C510" s="5" t="s">
        <v>167</v>
      </c>
      <c r="D510" s="5"/>
      <c r="E510" s="7"/>
      <c r="F510" s="5"/>
      <c r="G510" s="7"/>
      <c r="H510" s="5"/>
      <c r="I510" s="7"/>
      <c r="J510" s="6"/>
      <c r="K510" s="6"/>
      <c r="L510" s="6"/>
      <c r="M510" s="6"/>
      <c r="N510" s="7">
        <v>45605</v>
      </c>
      <c r="O510" s="5" t="s">
        <v>67</v>
      </c>
      <c r="P510" s="5" t="s">
        <v>59</v>
      </c>
      <c r="Q510" s="5" t="s">
        <v>168</v>
      </c>
      <c r="R510" s="5">
        <v>6</v>
      </c>
      <c r="S510" s="7">
        <v>45640</v>
      </c>
      <c r="T510" s="6"/>
    </row>
    <row r="511" spans="1:20" ht="15.75" customHeight="1">
      <c r="A511" s="5" t="s">
        <v>169</v>
      </c>
      <c r="B511" s="5" t="s">
        <v>170</v>
      </c>
      <c r="C511" s="5" t="s">
        <v>119</v>
      </c>
      <c r="D511" s="5" t="s">
        <v>71</v>
      </c>
      <c r="E511" s="7">
        <v>45605</v>
      </c>
      <c r="F511" s="5" t="s">
        <v>175</v>
      </c>
      <c r="G511" s="7">
        <v>45654</v>
      </c>
      <c r="H511" s="5" t="s">
        <v>291</v>
      </c>
      <c r="I511" s="7">
        <v>45696</v>
      </c>
      <c r="J511" s="6"/>
      <c r="K511" s="6"/>
      <c r="L511" s="6"/>
      <c r="M511" s="6"/>
      <c r="N511" s="7">
        <v>45605</v>
      </c>
      <c r="O511" s="5" t="s">
        <v>67</v>
      </c>
      <c r="P511" s="5" t="s">
        <v>59</v>
      </c>
      <c r="Q511" s="5" t="s">
        <v>171</v>
      </c>
      <c r="R511" s="5">
        <v>18</v>
      </c>
      <c r="S511" s="7">
        <v>45724</v>
      </c>
      <c r="T511" s="6"/>
    </row>
    <row r="512" spans="1:20" ht="15.75" customHeight="1">
      <c r="A512" s="5" t="s">
        <v>107</v>
      </c>
      <c r="B512" s="5" t="s">
        <v>108</v>
      </c>
      <c r="C512" s="5" t="s">
        <v>282</v>
      </c>
      <c r="D512" s="5" t="s">
        <v>64</v>
      </c>
      <c r="E512" s="7">
        <v>45647</v>
      </c>
      <c r="F512" s="5" t="s">
        <v>65</v>
      </c>
      <c r="G512" s="7">
        <v>45689</v>
      </c>
      <c r="H512" s="5"/>
      <c r="I512" s="7"/>
      <c r="J512" s="6"/>
      <c r="K512" s="6"/>
      <c r="L512" s="6"/>
      <c r="M512" s="6"/>
      <c r="N512" s="7">
        <v>45647</v>
      </c>
      <c r="O512" s="5" t="s">
        <v>67</v>
      </c>
      <c r="P512" s="5" t="s">
        <v>59</v>
      </c>
      <c r="Q512" s="5" t="s">
        <v>283</v>
      </c>
      <c r="R512" s="5">
        <v>12</v>
      </c>
      <c r="S512" s="7">
        <v>45724</v>
      </c>
      <c r="T512" s="6"/>
    </row>
    <row r="513" spans="1:20" ht="15.75" customHeight="1">
      <c r="A513" s="5" t="s">
        <v>65</v>
      </c>
      <c r="B513" s="5" t="s">
        <v>192</v>
      </c>
      <c r="C513" s="5" t="s">
        <v>136</v>
      </c>
      <c r="D513" s="5"/>
      <c r="E513" s="7"/>
      <c r="F513" s="5"/>
      <c r="G513" s="7"/>
      <c r="H513" s="6"/>
      <c r="I513" s="6"/>
      <c r="J513" s="6"/>
      <c r="K513" s="6"/>
      <c r="L513" s="6"/>
      <c r="M513" s="6"/>
      <c r="N513" s="7">
        <v>45689</v>
      </c>
      <c r="O513" s="5" t="s">
        <v>67</v>
      </c>
      <c r="P513" s="5" t="s">
        <v>59</v>
      </c>
      <c r="Q513" s="5" t="s">
        <v>193</v>
      </c>
      <c r="R513" s="5">
        <v>6</v>
      </c>
      <c r="S513" s="7">
        <v>45724</v>
      </c>
      <c r="T513" s="6"/>
    </row>
    <row r="514" spans="1:20" ht="15.75" customHeight="1">
      <c r="A514" s="5" t="s">
        <v>60</v>
      </c>
      <c r="B514" s="5" t="s">
        <v>61</v>
      </c>
      <c r="C514" s="5" t="s">
        <v>85</v>
      </c>
      <c r="D514" s="5" t="s">
        <v>62</v>
      </c>
      <c r="E514" s="7">
        <v>45570</v>
      </c>
      <c r="F514" s="5" t="s">
        <v>63</v>
      </c>
      <c r="G514" s="7">
        <v>45605</v>
      </c>
      <c r="H514" s="5" t="s">
        <v>64</v>
      </c>
      <c r="I514" s="7">
        <v>45647</v>
      </c>
      <c r="J514" s="5" t="s">
        <v>65</v>
      </c>
      <c r="K514" s="7">
        <v>45689</v>
      </c>
      <c r="L514" s="6"/>
      <c r="M514" s="6"/>
      <c r="N514" s="7">
        <v>45570</v>
      </c>
      <c r="O514" s="5" t="s">
        <v>67</v>
      </c>
      <c r="P514" s="5" t="s">
        <v>59</v>
      </c>
      <c r="Q514" s="5" t="s">
        <v>106</v>
      </c>
      <c r="R514" s="5">
        <v>23</v>
      </c>
      <c r="S514" s="7">
        <v>45724</v>
      </c>
      <c r="T514" s="6"/>
    </row>
    <row r="515" spans="1:20" ht="15.75" customHeight="1">
      <c r="A515" s="5" t="s">
        <v>152</v>
      </c>
      <c r="B515" s="5" t="s">
        <v>153</v>
      </c>
      <c r="C515" s="5" t="s">
        <v>202</v>
      </c>
      <c r="D515" s="5" t="s">
        <v>62</v>
      </c>
      <c r="E515" s="7">
        <v>45570</v>
      </c>
      <c r="F515" s="5" t="s">
        <v>63</v>
      </c>
      <c r="G515" s="7">
        <v>45605</v>
      </c>
      <c r="H515" s="5" t="s">
        <v>64</v>
      </c>
      <c r="I515" s="7">
        <v>45647</v>
      </c>
      <c r="J515" s="5"/>
      <c r="K515" s="7"/>
      <c r="L515" s="6"/>
      <c r="M515" s="6"/>
      <c r="N515" s="7">
        <v>45570</v>
      </c>
      <c r="O515" s="5" t="s">
        <v>67</v>
      </c>
      <c r="P515" s="5" t="s">
        <v>59</v>
      </c>
      <c r="Q515" s="5" t="s">
        <v>668</v>
      </c>
      <c r="R515" s="5">
        <v>17</v>
      </c>
      <c r="S515" s="7">
        <v>45622</v>
      </c>
      <c r="T515" s="6"/>
    </row>
    <row r="516" spans="1:20" ht="15.75" customHeight="1">
      <c r="A516" s="5" t="s">
        <v>62</v>
      </c>
      <c r="B516" s="5" t="s">
        <v>156</v>
      </c>
      <c r="C516" s="5" t="s">
        <v>256</v>
      </c>
      <c r="D516" s="5"/>
      <c r="E516" s="7"/>
      <c r="F516" s="5"/>
      <c r="G516" s="7"/>
      <c r="H516" s="5"/>
      <c r="I516" s="7"/>
      <c r="J516" s="6"/>
      <c r="K516" s="6"/>
      <c r="L516" s="6"/>
      <c r="M516" s="6"/>
      <c r="N516" s="7">
        <v>45570</v>
      </c>
      <c r="O516" s="5" t="s">
        <v>67</v>
      </c>
      <c r="P516" s="5" t="s">
        <v>59</v>
      </c>
      <c r="Q516" s="5" t="s">
        <v>259</v>
      </c>
      <c r="R516" s="5">
        <v>5</v>
      </c>
      <c r="S516" s="7">
        <v>45580</v>
      </c>
      <c r="T516" s="6"/>
    </row>
    <row r="517" spans="1:20" ht="15.75" customHeight="1">
      <c r="A517" s="5" t="s">
        <v>152</v>
      </c>
      <c r="B517" s="5" t="s">
        <v>153</v>
      </c>
      <c r="C517" s="5" t="s">
        <v>154</v>
      </c>
      <c r="D517" s="5" t="s">
        <v>62</v>
      </c>
      <c r="E517" s="7">
        <v>45599</v>
      </c>
      <c r="F517" s="5" t="s">
        <v>63</v>
      </c>
      <c r="G517" s="7">
        <v>45641</v>
      </c>
      <c r="H517" s="5" t="s">
        <v>64</v>
      </c>
      <c r="I517" s="7">
        <v>45683</v>
      </c>
      <c r="J517" s="6"/>
      <c r="K517" s="6"/>
      <c r="L517" s="6"/>
      <c r="M517" s="6"/>
      <c r="N517" s="7">
        <v>45599</v>
      </c>
      <c r="O517" s="5" t="s">
        <v>27</v>
      </c>
      <c r="P517" s="5" t="s">
        <v>28</v>
      </c>
      <c r="Q517" s="5" t="s">
        <v>155</v>
      </c>
      <c r="R517" s="5">
        <v>17</v>
      </c>
      <c r="S517" s="7">
        <v>45711</v>
      </c>
      <c r="T517" s="6"/>
    </row>
    <row r="518" spans="1:20" ht="15.75" customHeight="1">
      <c r="A518" s="5" t="s">
        <v>62</v>
      </c>
      <c r="B518" s="5" t="s">
        <v>156</v>
      </c>
      <c r="C518" s="5" t="s">
        <v>157</v>
      </c>
      <c r="D518" s="5"/>
      <c r="E518" s="7"/>
      <c r="F518" s="5"/>
      <c r="G518" s="7"/>
      <c r="H518" s="5"/>
      <c r="I518" s="7"/>
      <c r="J518" s="6"/>
      <c r="K518" s="6"/>
      <c r="L518" s="6"/>
      <c r="M518" s="6"/>
      <c r="N518" s="7">
        <v>45599</v>
      </c>
      <c r="O518" s="5" t="s">
        <v>27</v>
      </c>
      <c r="P518" s="5" t="s">
        <v>28</v>
      </c>
      <c r="Q518" s="5" t="s">
        <v>158</v>
      </c>
      <c r="R518" s="5">
        <v>5</v>
      </c>
      <c r="S518" s="7">
        <v>45627</v>
      </c>
      <c r="T518" s="6"/>
    </row>
    <row r="519" spans="1:20" ht="15.75" customHeight="1">
      <c r="A519" s="5" t="s">
        <v>253</v>
      </c>
      <c r="B519" s="5" t="s">
        <v>254</v>
      </c>
      <c r="C519" s="5" t="s">
        <v>92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7">
        <v>45514</v>
      </c>
      <c r="O519" s="5" t="s">
        <v>67</v>
      </c>
      <c r="P519" s="5" t="s">
        <v>59</v>
      </c>
      <c r="Q519" s="5" t="s">
        <v>416</v>
      </c>
      <c r="R519" s="5">
        <v>6</v>
      </c>
      <c r="S519" s="7">
        <v>45549</v>
      </c>
      <c r="T519" s="6"/>
    </row>
    <row r="520" spans="1:20" ht="15.75" customHeight="1">
      <c r="A520" s="5" t="s">
        <v>253</v>
      </c>
      <c r="B520" s="5" t="s">
        <v>254</v>
      </c>
      <c r="C520" s="5" t="s">
        <v>188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>
        <v>45550</v>
      </c>
      <c r="O520" s="5" t="s">
        <v>27</v>
      </c>
      <c r="P520" s="5" t="s">
        <v>28</v>
      </c>
      <c r="Q520" s="5" t="s">
        <v>416</v>
      </c>
      <c r="R520" s="5">
        <v>6</v>
      </c>
      <c r="S520" s="7">
        <v>45585</v>
      </c>
      <c r="T520" s="6"/>
    </row>
    <row r="521" spans="1:20" ht="15.75" customHeight="1">
      <c r="A521" s="5" t="s">
        <v>253</v>
      </c>
      <c r="B521" s="5" t="s">
        <v>254</v>
      </c>
      <c r="C521" s="5" t="s">
        <v>296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7">
        <v>45591</v>
      </c>
      <c r="O521" s="5" t="s">
        <v>67</v>
      </c>
      <c r="P521" s="5" t="s">
        <v>59</v>
      </c>
      <c r="Q521" s="5" t="s">
        <v>416</v>
      </c>
      <c r="R521" s="5">
        <v>6</v>
      </c>
      <c r="S521" s="7">
        <v>45626</v>
      </c>
      <c r="T521" s="6"/>
    </row>
    <row r="522" spans="1:20" ht="15.75" customHeight="1">
      <c r="A522" s="5" t="s">
        <v>56</v>
      </c>
      <c r="B522" s="5" t="s">
        <v>251</v>
      </c>
      <c r="C522" s="5" t="s">
        <v>75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>
        <v>45689</v>
      </c>
      <c r="O522" s="5" t="s">
        <v>67</v>
      </c>
      <c r="P522" s="5" t="s">
        <v>59</v>
      </c>
      <c r="Q522" s="5" t="s">
        <v>385</v>
      </c>
      <c r="R522" s="5">
        <v>6</v>
      </c>
      <c r="S522" s="7">
        <v>45724</v>
      </c>
      <c r="T522" s="6"/>
    </row>
    <row r="523" spans="1:20" ht="15.75" customHeight="1">
      <c r="A523" s="5" t="s">
        <v>64</v>
      </c>
      <c r="B523" s="5" t="s">
        <v>284</v>
      </c>
      <c r="C523" s="5" t="s">
        <v>285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7">
        <v>45647</v>
      </c>
      <c r="O523" s="5" t="s">
        <v>67</v>
      </c>
      <c r="P523" s="5" t="s">
        <v>59</v>
      </c>
      <c r="Q523" s="5" t="s">
        <v>286</v>
      </c>
      <c r="R523" s="5">
        <v>6</v>
      </c>
      <c r="S523" s="7">
        <v>45682</v>
      </c>
      <c r="T523" s="6"/>
    </row>
    <row r="524" spans="1:20" ht="15.75" customHeight="1">
      <c r="A524" s="5" t="s">
        <v>24</v>
      </c>
      <c r="B524" s="5" t="s">
        <v>149</v>
      </c>
      <c r="C524" s="5" t="s">
        <v>287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>
        <v>45647</v>
      </c>
      <c r="O524" s="5" t="s">
        <v>67</v>
      </c>
      <c r="P524" s="5" t="s">
        <v>59</v>
      </c>
      <c r="Q524" s="5" t="s">
        <v>288</v>
      </c>
      <c r="R524" s="5">
        <v>6</v>
      </c>
      <c r="S524" s="7">
        <v>45682</v>
      </c>
      <c r="T524" s="6"/>
    </row>
    <row r="525" spans="1:20" ht="15.75" customHeight="1">
      <c r="A525" s="5" t="s">
        <v>227</v>
      </c>
      <c r="B525" s="5" t="s">
        <v>228</v>
      </c>
      <c r="C525" s="5" t="s">
        <v>462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7">
        <v>45430</v>
      </c>
      <c r="O525" s="5" t="s">
        <v>67</v>
      </c>
      <c r="P525" s="5" t="s">
        <v>59</v>
      </c>
      <c r="Q525" s="5" t="s">
        <v>538</v>
      </c>
      <c r="R525" s="5">
        <v>6</v>
      </c>
      <c r="S525" s="7">
        <v>45465</v>
      </c>
      <c r="T525" s="6"/>
    </row>
    <row r="526" spans="1:20" ht="15.75" customHeight="1">
      <c r="A526" s="5" t="s">
        <v>227</v>
      </c>
      <c r="B526" s="5" t="s">
        <v>228</v>
      </c>
      <c r="C526" s="5" t="s">
        <v>349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>
        <v>45452</v>
      </c>
      <c r="O526" s="5" t="s">
        <v>27</v>
      </c>
      <c r="P526" s="5" t="s">
        <v>28</v>
      </c>
      <c r="Q526" s="5" t="s">
        <v>535</v>
      </c>
      <c r="R526" s="5">
        <v>6</v>
      </c>
      <c r="S526" s="7">
        <v>45487</v>
      </c>
      <c r="T526" s="6"/>
    </row>
    <row r="527" spans="1:20" ht="15.75" customHeight="1">
      <c r="A527" s="5" t="s">
        <v>347</v>
      </c>
      <c r="B527" s="5" t="s">
        <v>348</v>
      </c>
      <c r="C527" s="5" t="s">
        <v>439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>
        <v>45466</v>
      </c>
      <c r="O527" s="5" t="s">
        <v>27</v>
      </c>
      <c r="P527" s="5" t="s">
        <v>548</v>
      </c>
      <c r="Q527" s="5" t="s">
        <v>230</v>
      </c>
      <c r="R527" s="5">
        <v>5</v>
      </c>
      <c r="S527" s="7">
        <v>45494</v>
      </c>
      <c r="T527" s="6"/>
    </row>
    <row r="528" spans="1:20" ht="15.75" customHeight="1">
      <c r="A528" s="5" t="s">
        <v>227</v>
      </c>
      <c r="B528" s="5" t="s">
        <v>228</v>
      </c>
      <c r="C528" s="5" t="s">
        <v>455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7">
        <v>45477</v>
      </c>
      <c r="O528" s="5" t="s">
        <v>87</v>
      </c>
      <c r="P528" s="5" t="s">
        <v>88</v>
      </c>
      <c r="Q528" s="5" t="s">
        <v>538</v>
      </c>
      <c r="R528" s="5">
        <v>6</v>
      </c>
      <c r="S528" s="7">
        <v>45496</v>
      </c>
      <c r="T528" s="6"/>
    </row>
    <row r="529" spans="1:20" ht="15.75" customHeight="1">
      <c r="A529" s="5" t="s">
        <v>227</v>
      </c>
      <c r="B529" s="5" t="s">
        <v>228</v>
      </c>
      <c r="C529" s="5" t="s">
        <v>464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7">
        <v>45494</v>
      </c>
      <c r="O529" s="5" t="s">
        <v>27</v>
      </c>
      <c r="P529" s="5" t="s">
        <v>28</v>
      </c>
      <c r="Q529" s="5" t="s">
        <v>538</v>
      </c>
      <c r="R529" s="5">
        <v>6</v>
      </c>
      <c r="S529" s="7">
        <v>45536</v>
      </c>
      <c r="T529" s="6"/>
    </row>
    <row r="530" spans="1:20" ht="15.75" customHeight="1">
      <c r="A530" s="5" t="s">
        <v>347</v>
      </c>
      <c r="B530" s="5" t="s">
        <v>348</v>
      </c>
      <c r="C530" s="5" t="s">
        <v>185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>
        <v>45507</v>
      </c>
      <c r="O530" s="5" t="s">
        <v>67</v>
      </c>
      <c r="P530" s="5" t="s">
        <v>350</v>
      </c>
      <c r="Q530" s="5" t="s">
        <v>538</v>
      </c>
      <c r="R530" s="5">
        <v>5</v>
      </c>
      <c r="S530" s="7">
        <v>45535</v>
      </c>
      <c r="T530" s="6"/>
    </row>
    <row r="531" spans="1:20" ht="15.75" customHeight="1">
      <c r="A531" s="5" t="s">
        <v>227</v>
      </c>
      <c r="B531" s="5" t="s">
        <v>228</v>
      </c>
      <c r="C531" s="5" t="s">
        <v>438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7">
        <v>45521</v>
      </c>
      <c r="O531" s="5" t="s">
        <v>67</v>
      </c>
      <c r="P531" s="5" t="s">
        <v>59</v>
      </c>
      <c r="Q531" s="5" t="s">
        <v>669</v>
      </c>
      <c r="R531" s="5">
        <v>6</v>
      </c>
      <c r="S531" s="7">
        <v>45556</v>
      </c>
      <c r="T531" s="6"/>
    </row>
    <row r="532" spans="1:20" ht="15.75" customHeight="1">
      <c r="A532" s="5" t="s">
        <v>71</v>
      </c>
      <c r="B532" s="5" t="s">
        <v>177</v>
      </c>
      <c r="C532" s="5" t="s">
        <v>443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7">
        <v>45515</v>
      </c>
      <c r="O532" s="5" t="s">
        <v>27</v>
      </c>
      <c r="P532" s="5" t="s">
        <v>28</v>
      </c>
      <c r="Q532" s="5" t="s">
        <v>230</v>
      </c>
      <c r="R532" s="5">
        <v>6</v>
      </c>
      <c r="S532" s="7">
        <v>45550</v>
      </c>
      <c r="T532" s="6"/>
    </row>
    <row r="533" spans="1:20" ht="15.75" customHeight="1">
      <c r="A533" s="5" t="s">
        <v>227</v>
      </c>
      <c r="B533" s="5" t="s">
        <v>228</v>
      </c>
      <c r="C533" s="5" t="s">
        <v>367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7">
        <v>45556</v>
      </c>
      <c r="O533" s="5" t="s">
        <v>67</v>
      </c>
      <c r="P533" s="5" t="s">
        <v>59</v>
      </c>
      <c r="Q533" s="5" t="s">
        <v>538</v>
      </c>
      <c r="R533" s="5">
        <v>6</v>
      </c>
      <c r="S533" s="7">
        <v>45591</v>
      </c>
      <c r="T533" s="6"/>
    </row>
    <row r="534" spans="1:20" ht="15.75" customHeight="1">
      <c r="A534" s="5" t="s">
        <v>347</v>
      </c>
      <c r="B534" s="5" t="s">
        <v>348</v>
      </c>
      <c r="C534" s="5" t="s">
        <v>424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>
        <v>45557</v>
      </c>
      <c r="O534" s="5" t="s">
        <v>27</v>
      </c>
      <c r="P534" s="5" t="s">
        <v>161</v>
      </c>
      <c r="Q534" s="5" t="s">
        <v>230</v>
      </c>
      <c r="R534" s="5">
        <v>5</v>
      </c>
      <c r="S534" s="7">
        <v>45585</v>
      </c>
      <c r="T534" s="6"/>
    </row>
    <row r="535" spans="1:20" ht="15.75" customHeight="1">
      <c r="A535" s="5" t="s">
        <v>103</v>
      </c>
      <c r="B535" s="5" t="s">
        <v>104</v>
      </c>
      <c r="C535" s="5" t="s">
        <v>78</v>
      </c>
      <c r="D535" s="5" t="s">
        <v>23</v>
      </c>
      <c r="E535" s="7">
        <v>45557</v>
      </c>
      <c r="F535" s="5" t="s">
        <v>24</v>
      </c>
      <c r="G535" s="7">
        <v>45599</v>
      </c>
      <c r="H535" s="5" t="s">
        <v>125</v>
      </c>
      <c r="I535" s="7">
        <v>45648</v>
      </c>
      <c r="J535" s="6"/>
      <c r="K535" s="6"/>
      <c r="L535" s="6"/>
      <c r="M535" s="6"/>
      <c r="N535" s="7">
        <v>45557</v>
      </c>
      <c r="O535" s="5" t="s">
        <v>27</v>
      </c>
      <c r="P535" s="5" t="s">
        <v>28</v>
      </c>
      <c r="Q535" s="5" t="s">
        <v>105</v>
      </c>
      <c r="R535" s="5">
        <v>18</v>
      </c>
      <c r="S535" s="7">
        <v>45676</v>
      </c>
      <c r="T535" s="6"/>
    </row>
    <row r="536" spans="1:20" ht="15.75" customHeight="1">
      <c r="A536" s="5" t="s">
        <v>64</v>
      </c>
      <c r="B536" s="5" t="s">
        <v>284</v>
      </c>
      <c r="C536" s="5" t="s">
        <v>367</v>
      </c>
      <c r="D536" s="5"/>
      <c r="E536" s="7"/>
      <c r="F536" s="5"/>
      <c r="G536" s="7"/>
      <c r="H536" s="5"/>
      <c r="I536" s="7"/>
      <c r="J536" s="6"/>
      <c r="K536" s="6"/>
      <c r="L536" s="6"/>
      <c r="M536" s="6"/>
      <c r="N536" s="7">
        <v>45678</v>
      </c>
      <c r="O536" s="5" t="s">
        <v>87</v>
      </c>
      <c r="P536" s="5" t="s">
        <v>88</v>
      </c>
      <c r="Q536" s="5" t="s">
        <v>168</v>
      </c>
      <c r="R536" s="5">
        <v>6</v>
      </c>
      <c r="S536" s="7">
        <v>45692</v>
      </c>
      <c r="T536" s="6"/>
    </row>
    <row r="537" spans="1:20" ht="15.75" customHeight="1">
      <c r="A537" s="5" t="s">
        <v>23</v>
      </c>
      <c r="B537" s="5" t="s">
        <v>184</v>
      </c>
      <c r="C537" s="5" t="s">
        <v>534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7">
        <v>45557</v>
      </c>
      <c r="O537" s="5" t="s">
        <v>27</v>
      </c>
      <c r="P537" s="5" t="s">
        <v>28</v>
      </c>
      <c r="Q537" s="5" t="s">
        <v>471</v>
      </c>
      <c r="R537" s="5">
        <v>6</v>
      </c>
      <c r="S537" s="7">
        <v>45592</v>
      </c>
      <c r="T537" s="6"/>
    </row>
    <row r="538" spans="1:20" ht="15.75" customHeight="1">
      <c r="A538" s="5" t="s">
        <v>381</v>
      </c>
      <c r="B538" s="5" t="s">
        <v>382</v>
      </c>
      <c r="C538" s="5" t="s">
        <v>174</v>
      </c>
      <c r="D538" s="5" t="s">
        <v>125</v>
      </c>
      <c r="E538" s="7">
        <v>45718</v>
      </c>
      <c r="F538" s="5" t="s">
        <v>73</v>
      </c>
      <c r="G538" s="7">
        <v>45760</v>
      </c>
      <c r="H538" s="5" t="s">
        <v>383</v>
      </c>
      <c r="I538" s="7">
        <v>45802</v>
      </c>
      <c r="J538" s="6"/>
      <c r="K538" s="6"/>
      <c r="L538" s="6"/>
      <c r="M538" s="6"/>
      <c r="N538" s="7">
        <v>45687</v>
      </c>
      <c r="O538" s="5" t="s">
        <v>87</v>
      </c>
      <c r="P538" s="5" t="s">
        <v>88</v>
      </c>
      <c r="Q538" s="5" t="s">
        <v>384</v>
      </c>
      <c r="R538" s="5">
        <v>17</v>
      </c>
      <c r="S538" s="7">
        <v>45743</v>
      </c>
      <c r="T538" s="6"/>
    </row>
    <row r="539" spans="1:20" ht="15.75" customHeight="1">
      <c r="A539" s="5" t="s">
        <v>125</v>
      </c>
      <c r="B539" s="5" t="s">
        <v>294</v>
      </c>
      <c r="C539" s="5" t="s">
        <v>241</v>
      </c>
      <c r="D539" s="5"/>
      <c r="E539" s="7"/>
      <c r="F539" s="5"/>
      <c r="G539" s="7"/>
      <c r="H539" s="5"/>
      <c r="I539" s="7"/>
      <c r="J539" s="6"/>
      <c r="K539" s="6"/>
      <c r="L539" s="6"/>
      <c r="M539" s="6"/>
      <c r="N539" s="7">
        <v>45687</v>
      </c>
      <c r="O539" s="5" t="s">
        <v>87</v>
      </c>
      <c r="P539" s="5" t="s">
        <v>88</v>
      </c>
      <c r="Q539" s="5" t="s">
        <v>295</v>
      </c>
      <c r="R539" s="5">
        <v>6</v>
      </c>
      <c r="S539" s="7">
        <v>45706</v>
      </c>
      <c r="T539" s="6"/>
    </row>
    <row r="540" spans="1:20" ht="15.75" customHeight="1">
      <c r="A540" s="5" t="s">
        <v>73</v>
      </c>
      <c r="B540" s="5" t="s">
        <v>390</v>
      </c>
      <c r="C540" s="5" t="s">
        <v>81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7">
        <v>45708</v>
      </c>
      <c r="O540" s="5" t="s">
        <v>87</v>
      </c>
      <c r="P540" s="5" t="s">
        <v>88</v>
      </c>
      <c r="Q540" s="5" t="s">
        <v>412</v>
      </c>
      <c r="R540" s="5">
        <v>6</v>
      </c>
      <c r="S540" s="7">
        <v>45727</v>
      </c>
      <c r="T540" s="6"/>
    </row>
    <row r="541" spans="1:20" ht="15.75" customHeight="1">
      <c r="A541" s="5" t="s">
        <v>383</v>
      </c>
      <c r="B541" s="5" t="s">
        <v>441</v>
      </c>
      <c r="C541" s="5" t="s">
        <v>399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>
        <v>45729</v>
      </c>
      <c r="O541" s="5" t="s">
        <v>87</v>
      </c>
      <c r="P541" s="5" t="s">
        <v>88</v>
      </c>
      <c r="Q541" s="5" t="s">
        <v>614</v>
      </c>
      <c r="R541" s="5">
        <v>5</v>
      </c>
      <c r="S541" s="7">
        <v>45743</v>
      </c>
      <c r="T541" s="6"/>
    </row>
    <row r="542" spans="1:20" ht="15.75" customHeight="1">
      <c r="A542" s="5" t="s">
        <v>63</v>
      </c>
      <c r="B542" s="5" t="s">
        <v>166</v>
      </c>
      <c r="C542" s="5" t="s">
        <v>157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>
        <v>45641</v>
      </c>
      <c r="O542" s="5" t="s">
        <v>27</v>
      </c>
      <c r="P542" s="5" t="s">
        <v>28</v>
      </c>
      <c r="Q542" s="5" t="s">
        <v>273</v>
      </c>
      <c r="R542" s="5">
        <v>6</v>
      </c>
      <c r="S542" s="7">
        <v>45676</v>
      </c>
      <c r="T542" s="6"/>
    </row>
    <row r="543" spans="1:20" ht="15.75" customHeight="1">
      <c r="A543" s="5" t="s">
        <v>122</v>
      </c>
      <c r="B543" s="5" t="s">
        <v>123</v>
      </c>
      <c r="C543" s="5" t="s">
        <v>133</v>
      </c>
      <c r="D543" s="5" t="s">
        <v>71</v>
      </c>
      <c r="E543" s="7">
        <v>45647</v>
      </c>
      <c r="F543" s="5" t="s">
        <v>120</v>
      </c>
      <c r="G543" s="7">
        <v>45696</v>
      </c>
      <c r="H543" s="6"/>
      <c r="I543" s="6"/>
      <c r="J543" s="6"/>
      <c r="K543" s="6"/>
      <c r="L543" s="6"/>
      <c r="M543" s="6"/>
      <c r="N543" s="7">
        <v>45647</v>
      </c>
      <c r="O543" s="5" t="s">
        <v>67</v>
      </c>
      <c r="P543" s="5" t="s">
        <v>59</v>
      </c>
      <c r="Q543" s="5" t="s">
        <v>670</v>
      </c>
      <c r="R543" s="5">
        <v>12</v>
      </c>
      <c r="S543" s="7">
        <v>45724</v>
      </c>
      <c r="T543" s="6"/>
    </row>
    <row r="544" spans="1:20" ht="15.75" customHeight="1">
      <c r="A544" s="5" t="s">
        <v>63</v>
      </c>
      <c r="B544" s="5" t="s">
        <v>166</v>
      </c>
      <c r="C544" s="5" t="s">
        <v>154</v>
      </c>
      <c r="D544" s="5"/>
      <c r="E544" s="7"/>
      <c r="F544" s="5"/>
      <c r="G544" s="7"/>
      <c r="H544" s="6"/>
      <c r="I544" s="6"/>
      <c r="J544" s="6"/>
      <c r="K544" s="6"/>
      <c r="L544" s="6"/>
      <c r="M544" s="6"/>
      <c r="N544" s="7">
        <v>45542</v>
      </c>
      <c r="O544" s="5" t="s">
        <v>67</v>
      </c>
      <c r="P544" s="5" t="s">
        <v>59</v>
      </c>
      <c r="Q544" s="5" t="s">
        <v>471</v>
      </c>
      <c r="R544" s="5">
        <v>6</v>
      </c>
      <c r="S544" s="7">
        <v>45577</v>
      </c>
      <c r="T544" s="6"/>
    </row>
    <row r="545" spans="1:20" ht="15.75" customHeight="1">
      <c r="A545" s="5" t="s">
        <v>65</v>
      </c>
      <c r="B545" s="5" t="s">
        <v>192</v>
      </c>
      <c r="C545" s="5" t="s">
        <v>241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7">
        <v>45699</v>
      </c>
      <c r="O545" s="5" t="s">
        <v>87</v>
      </c>
      <c r="P545" s="5" t="s">
        <v>88</v>
      </c>
      <c r="Q545" s="5" t="s">
        <v>193</v>
      </c>
      <c r="R545" s="5">
        <v>6</v>
      </c>
      <c r="S545" s="7">
        <v>45713</v>
      </c>
      <c r="T545" s="6"/>
    </row>
    <row r="546" spans="1:20" ht="15.75" customHeight="1">
      <c r="A546" s="5" t="s">
        <v>103</v>
      </c>
      <c r="B546" s="5" t="s">
        <v>104</v>
      </c>
      <c r="C546" s="5" t="s">
        <v>85</v>
      </c>
      <c r="D546" s="5" t="s">
        <v>23</v>
      </c>
      <c r="E546" s="7">
        <v>45330</v>
      </c>
      <c r="F546" s="5" t="s">
        <v>24</v>
      </c>
      <c r="G546" s="7">
        <v>45351</v>
      </c>
      <c r="H546" s="5" t="s">
        <v>25</v>
      </c>
      <c r="I546" s="7">
        <v>45372</v>
      </c>
      <c r="J546" s="6"/>
      <c r="K546" s="6"/>
      <c r="L546" s="6"/>
      <c r="M546" s="6"/>
      <c r="N546" s="7">
        <v>45330</v>
      </c>
      <c r="O546" s="5" t="s">
        <v>87</v>
      </c>
      <c r="P546" s="5" t="s">
        <v>88</v>
      </c>
      <c r="Q546" s="5" t="s">
        <v>671</v>
      </c>
      <c r="R546" s="5">
        <v>18</v>
      </c>
      <c r="S546" s="7">
        <v>45391</v>
      </c>
      <c r="T546" s="6"/>
    </row>
    <row r="547" spans="1:20" ht="15.75" customHeight="1">
      <c r="A547" s="5" t="s">
        <v>159</v>
      </c>
      <c r="B547" s="5" t="s">
        <v>160</v>
      </c>
      <c r="C547" s="5" t="s">
        <v>92</v>
      </c>
      <c r="D547" s="5"/>
      <c r="E547" s="7"/>
      <c r="F547" s="5"/>
      <c r="G547" s="7"/>
      <c r="H547" s="5"/>
      <c r="I547" s="7"/>
      <c r="J547" s="6"/>
      <c r="K547" s="6"/>
      <c r="L547" s="6"/>
      <c r="M547" s="6"/>
      <c r="N547" s="7">
        <v>45599</v>
      </c>
      <c r="O547" s="5" t="s">
        <v>27</v>
      </c>
      <c r="P547" s="5" t="s">
        <v>161</v>
      </c>
      <c r="Q547" s="5" t="s">
        <v>162</v>
      </c>
      <c r="R547" s="5">
        <v>5</v>
      </c>
      <c r="S547" s="7">
        <v>45627</v>
      </c>
      <c r="T547" s="6"/>
    </row>
    <row r="548" spans="1:20" ht="15.75" customHeight="1">
      <c r="A548" s="5" t="s">
        <v>103</v>
      </c>
      <c r="B548" s="5" t="s">
        <v>104</v>
      </c>
      <c r="C548" s="5" t="s">
        <v>142</v>
      </c>
      <c r="D548" s="5" t="s">
        <v>23</v>
      </c>
      <c r="E548" s="7">
        <v>45382</v>
      </c>
      <c r="F548" s="5" t="s">
        <v>24</v>
      </c>
      <c r="G548" s="7">
        <v>45431</v>
      </c>
      <c r="H548" s="5" t="s">
        <v>25</v>
      </c>
      <c r="I548" s="7">
        <v>45480</v>
      </c>
      <c r="J548" s="6"/>
      <c r="K548" s="6"/>
      <c r="L548" s="6"/>
      <c r="M548" s="6"/>
      <c r="N548" s="7">
        <v>45382</v>
      </c>
      <c r="O548" s="5" t="s">
        <v>27</v>
      </c>
      <c r="P548" s="5" t="s">
        <v>28</v>
      </c>
      <c r="Q548" s="5" t="s">
        <v>671</v>
      </c>
      <c r="R548" s="5">
        <v>18</v>
      </c>
      <c r="S548" s="7">
        <v>45501</v>
      </c>
      <c r="T548" s="6"/>
    </row>
    <row r="549" spans="1:20" ht="15.75" customHeight="1">
      <c r="A549" s="5" t="s">
        <v>103</v>
      </c>
      <c r="B549" s="5" t="s">
        <v>104</v>
      </c>
      <c r="C549" s="5" t="s">
        <v>75</v>
      </c>
      <c r="D549" s="5" t="s">
        <v>23</v>
      </c>
      <c r="E549" s="7">
        <v>45318</v>
      </c>
      <c r="F549" s="5" t="s">
        <v>24</v>
      </c>
      <c r="G549" s="7">
        <v>45360</v>
      </c>
      <c r="H549" s="5" t="s">
        <v>25</v>
      </c>
      <c r="I549" s="7">
        <v>45409</v>
      </c>
      <c r="J549" s="6"/>
      <c r="K549" s="6"/>
      <c r="L549" s="6"/>
      <c r="M549" s="6"/>
      <c r="N549" s="7">
        <v>45318</v>
      </c>
      <c r="O549" s="5" t="s">
        <v>67</v>
      </c>
      <c r="P549" s="5" t="s">
        <v>59</v>
      </c>
      <c r="Q549" s="5" t="s">
        <v>672</v>
      </c>
      <c r="R549" s="5">
        <v>18</v>
      </c>
      <c r="S549" s="7">
        <v>45444</v>
      </c>
      <c r="T549" s="6"/>
    </row>
    <row r="550" spans="1:20" ht="15.75" customHeight="1">
      <c r="A550" s="5" t="s">
        <v>103</v>
      </c>
      <c r="B550" s="5" t="s">
        <v>104</v>
      </c>
      <c r="C550" s="5" t="s">
        <v>222</v>
      </c>
      <c r="D550" s="5" t="s">
        <v>23</v>
      </c>
      <c r="E550" s="7">
        <v>45398</v>
      </c>
      <c r="F550" s="5" t="s">
        <v>24</v>
      </c>
      <c r="G550" s="7">
        <v>45419</v>
      </c>
      <c r="H550" s="5" t="s">
        <v>25</v>
      </c>
      <c r="I550" s="7">
        <v>45440</v>
      </c>
      <c r="J550" s="6"/>
      <c r="K550" s="6"/>
      <c r="L550" s="6"/>
      <c r="M550" s="6"/>
      <c r="N550" s="7">
        <v>45398</v>
      </c>
      <c r="O550" s="5" t="s">
        <v>87</v>
      </c>
      <c r="P550" s="5" t="s">
        <v>88</v>
      </c>
      <c r="Q550" s="5" t="s">
        <v>673</v>
      </c>
      <c r="R550" s="5">
        <v>18</v>
      </c>
      <c r="S550" s="7">
        <v>45456</v>
      </c>
      <c r="T550" s="6"/>
    </row>
    <row r="551" spans="1:20" ht="15.75" customHeight="1">
      <c r="A551" s="5" t="s">
        <v>103</v>
      </c>
      <c r="B551" s="5" t="s">
        <v>104</v>
      </c>
      <c r="C551" s="5" t="s">
        <v>197</v>
      </c>
      <c r="D551" s="5" t="s">
        <v>23</v>
      </c>
      <c r="E551" s="7">
        <v>45452</v>
      </c>
      <c r="F551" s="5" t="s">
        <v>24</v>
      </c>
      <c r="G551" s="7">
        <v>45508</v>
      </c>
      <c r="H551" s="5" t="s">
        <v>25</v>
      </c>
      <c r="I551" s="7">
        <v>45550</v>
      </c>
      <c r="J551" s="6"/>
      <c r="K551" s="6"/>
      <c r="L551" s="6"/>
      <c r="M551" s="6"/>
      <c r="N551" s="7">
        <v>45452</v>
      </c>
      <c r="O551" s="5" t="s">
        <v>27</v>
      </c>
      <c r="P551" s="5" t="s">
        <v>28</v>
      </c>
      <c r="Q551" s="5" t="s">
        <v>674</v>
      </c>
      <c r="R551" s="5">
        <v>18</v>
      </c>
      <c r="S551" s="7">
        <v>45571</v>
      </c>
      <c r="T551" s="6"/>
    </row>
    <row r="552" spans="1:20" ht="15.75" customHeight="1">
      <c r="A552" s="5" t="s">
        <v>103</v>
      </c>
      <c r="B552" s="5" t="s">
        <v>104</v>
      </c>
      <c r="C552" s="5" t="s">
        <v>109</v>
      </c>
      <c r="D552" s="5" t="s">
        <v>23</v>
      </c>
      <c r="E552" s="7">
        <v>45612</v>
      </c>
      <c r="F552" s="5" t="s">
        <v>24</v>
      </c>
      <c r="G552" s="7">
        <v>45654</v>
      </c>
      <c r="H552" s="5" t="s">
        <v>125</v>
      </c>
      <c r="I552" s="7">
        <v>45703</v>
      </c>
      <c r="J552" s="6"/>
      <c r="K552" s="6"/>
      <c r="L552" s="6"/>
      <c r="M552" s="6"/>
      <c r="N552" s="7">
        <v>45612</v>
      </c>
      <c r="O552" s="5" t="s">
        <v>67</v>
      </c>
      <c r="P552" s="5" t="s">
        <v>59</v>
      </c>
      <c r="Q552" s="5" t="s">
        <v>183</v>
      </c>
      <c r="R552" s="5">
        <v>18</v>
      </c>
      <c r="S552" s="7">
        <v>45731</v>
      </c>
      <c r="T552" s="6"/>
    </row>
    <row r="553" spans="1:20" ht="15.75" customHeight="1">
      <c r="A553" s="5" t="s">
        <v>23</v>
      </c>
      <c r="B553" s="5" t="s">
        <v>184</v>
      </c>
      <c r="C553" s="5" t="s">
        <v>185</v>
      </c>
      <c r="D553" s="5"/>
      <c r="E553" s="7"/>
      <c r="F553" s="5"/>
      <c r="G553" s="7"/>
      <c r="H553" s="5"/>
      <c r="I553" s="7"/>
      <c r="J553" s="6"/>
      <c r="K553" s="6"/>
      <c r="L553" s="6"/>
      <c r="M553" s="6"/>
      <c r="N553" s="7">
        <v>45612</v>
      </c>
      <c r="O553" s="5" t="s">
        <v>67</v>
      </c>
      <c r="P553" s="5" t="s">
        <v>59</v>
      </c>
      <c r="Q553" s="5" t="s">
        <v>186</v>
      </c>
      <c r="R553" s="5">
        <v>6</v>
      </c>
      <c r="S553" s="7">
        <v>45647</v>
      </c>
      <c r="T553" s="6"/>
    </row>
    <row r="554" spans="1:20" ht="15.75" customHeight="1">
      <c r="A554" s="5" t="s">
        <v>127</v>
      </c>
      <c r="B554" s="5" t="s">
        <v>128</v>
      </c>
      <c r="C554" s="5" t="s">
        <v>154</v>
      </c>
      <c r="D554" s="5" t="s">
        <v>24</v>
      </c>
      <c r="E554" s="7">
        <v>45665</v>
      </c>
      <c r="F554" s="5" t="s">
        <v>130</v>
      </c>
      <c r="G554" s="7">
        <v>45693</v>
      </c>
      <c r="H554" s="6"/>
      <c r="I554" s="6"/>
      <c r="J554" s="6"/>
      <c r="K554" s="6"/>
      <c r="L554" s="6"/>
      <c r="M554" s="6"/>
      <c r="N554" s="7">
        <v>45665</v>
      </c>
      <c r="O554" s="5" t="s">
        <v>312</v>
      </c>
      <c r="P554" s="5" t="s">
        <v>88</v>
      </c>
      <c r="Q554" s="5" t="s">
        <v>325</v>
      </c>
      <c r="R554" s="5">
        <v>12</v>
      </c>
      <c r="S554" s="7">
        <v>45705</v>
      </c>
      <c r="T554" s="6"/>
    </row>
    <row r="555" spans="1:20" ht="15.75" customHeight="1">
      <c r="A555" s="5" t="s">
        <v>24</v>
      </c>
      <c r="B555" s="5" t="s">
        <v>149</v>
      </c>
      <c r="C555" s="5" t="s">
        <v>305</v>
      </c>
      <c r="D555" s="5"/>
      <c r="E555" s="7"/>
      <c r="F555" s="5"/>
      <c r="G555" s="7"/>
      <c r="H555" s="6"/>
      <c r="I555" s="6"/>
      <c r="J555" s="6"/>
      <c r="K555" s="6"/>
      <c r="L555" s="6"/>
      <c r="M555" s="6"/>
      <c r="N555" s="7">
        <v>45654</v>
      </c>
      <c r="O555" s="5" t="s">
        <v>67</v>
      </c>
      <c r="P555" s="5" t="s">
        <v>59</v>
      </c>
      <c r="Q555" s="5" t="s">
        <v>300</v>
      </c>
      <c r="R555" s="5">
        <v>6</v>
      </c>
      <c r="S555" s="7">
        <v>45689</v>
      </c>
      <c r="T555" s="6"/>
    </row>
    <row r="556" spans="1:20" ht="15.75" customHeight="1">
      <c r="A556" s="5" t="s">
        <v>130</v>
      </c>
      <c r="B556" s="5" t="s">
        <v>262</v>
      </c>
      <c r="C556" s="5" t="s">
        <v>129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7">
        <v>45693</v>
      </c>
      <c r="O556" s="5" t="s">
        <v>312</v>
      </c>
      <c r="P556" s="5" t="s">
        <v>88</v>
      </c>
      <c r="Q556" s="5" t="s">
        <v>264</v>
      </c>
      <c r="R556" s="5">
        <v>6</v>
      </c>
      <c r="S556" s="7">
        <v>45712</v>
      </c>
      <c r="T556" s="6"/>
    </row>
    <row r="557" spans="1:20" ht="15.75" customHeight="1">
      <c r="A557" s="5" t="s">
        <v>320</v>
      </c>
      <c r="B557" s="5" t="s">
        <v>321</v>
      </c>
      <c r="C557" s="5" t="s">
        <v>293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>
        <v>45662</v>
      </c>
      <c r="O557" s="5" t="s">
        <v>27</v>
      </c>
      <c r="P557" s="5" t="s">
        <v>161</v>
      </c>
      <c r="Q557" s="5" t="s">
        <v>286</v>
      </c>
      <c r="R557" s="5">
        <v>5</v>
      </c>
      <c r="S557" s="7">
        <v>45690</v>
      </c>
      <c r="T557" s="6"/>
    </row>
    <row r="558" spans="1:20" ht="15.75" customHeight="1">
      <c r="A558" s="5" t="s">
        <v>125</v>
      </c>
      <c r="B558" s="5" t="s">
        <v>294</v>
      </c>
      <c r="C558" s="5" t="s">
        <v>366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>
        <v>45703</v>
      </c>
      <c r="O558" s="5" t="s">
        <v>67</v>
      </c>
      <c r="P558" s="5" t="s">
        <v>59</v>
      </c>
      <c r="Q558" s="5" t="s">
        <v>402</v>
      </c>
      <c r="R558" s="5">
        <v>6</v>
      </c>
      <c r="S558" s="7">
        <v>45738</v>
      </c>
      <c r="T558" s="6"/>
    </row>
    <row r="559" spans="1:20" ht="15.75" customHeight="1">
      <c r="A559" s="5" t="s">
        <v>246</v>
      </c>
      <c r="B559" s="5" t="s">
        <v>247</v>
      </c>
      <c r="C559" s="5" t="s">
        <v>331</v>
      </c>
      <c r="D559" s="5" t="s">
        <v>23</v>
      </c>
      <c r="E559" s="7">
        <v>45398</v>
      </c>
      <c r="F559" s="5" t="s">
        <v>249</v>
      </c>
      <c r="G559" s="7">
        <v>45421</v>
      </c>
      <c r="H559" s="6"/>
      <c r="I559" s="6"/>
      <c r="J559" s="6"/>
      <c r="K559" s="6"/>
      <c r="L559" s="6"/>
      <c r="M559" s="6"/>
      <c r="N559" s="7">
        <v>45398</v>
      </c>
      <c r="O559" s="5" t="s">
        <v>87</v>
      </c>
      <c r="P559" s="5" t="s">
        <v>88</v>
      </c>
      <c r="Q559" s="5" t="s">
        <v>675</v>
      </c>
      <c r="R559" s="5">
        <v>12</v>
      </c>
      <c r="S559" s="7">
        <v>45440</v>
      </c>
      <c r="T559" s="6"/>
    </row>
    <row r="560" spans="1:20" ht="15.75" customHeight="1">
      <c r="A560" s="5" t="s">
        <v>246</v>
      </c>
      <c r="B560" s="5" t="s">
        <v>247</v>
      </c>
      <c r="C560" s="5" t="s">
        <v>197</v>
      </c>
      <c r="D560" s="5" t="s">
        <v>23</v>
      </c>
      <c r="E560" s="7">
        <v>45452</v>
      </c>
      <c r="F560" s="5" t="s">
        <v>249</v>
      </c>
      <c r="G560" s="7">
        <v>45508</v>
      </c>
      <c r="H560" s="6"/>
      <c r="I560" s="6"/>
      <c r="J560" s="6"/>
      <c r="K560" s="6"/>
      <c r="L560" s="6"/>
      <c r="M560" s="6"/>
      <c r="N560" s="7">
        <v>45452</v>
      </c>
      <c r="O560" s="5" t="s">
        <v>27</v>
      </c>
      <c r="P560" s="5" t="s">
        <v>28</v>
      </c>
      <c r="Q560" s="5" t="s">
        <v>675</v>
      </c>
      <c r="R560" s="5">
        <v>12</v>
      </c>
      <c r="S560" s="7">
        <v>45529</v>
      </c>
      <c r="T560" s="6"/>
    </row>
    <row r="561" spans="1:20" ht="15.75" customHeight="1">
      <c r="A561" s="5" t="s">
        <v>60</v>
      </c>
      <c r="B561" s="5" t="s">
        <v>61</v>
      </c>
      <c r="C561" s="5" t="s">
        <v>115</v>
      </c>
      <c r="D561" s="5" t="s">
        <v>62</v>
      </c>
      <c r="E561" s="7">
        <v>45631</v>
      </c>
      <c r="F561" s="5" t="s">
        <v>63</v>
      </c>
      <c r="G561" s="7">
        <v>45652</v>
      </c>
      <c r="H561" s="5" t="s">
        <v>64</v>
      </c>
      <c r="I561" s="7">
        <v>45678</v>
      </c>
      <c r="J561" s="5" t="s">
        <v>65</v>
      </c>
      <c r="K561" s="7">
        <v>45699</v>
      </c>
      <c r="L561" s="6"/>
      <c r="M561" s="6"/>
      <c r="N561" s="7">
        <v>45631</v>
      </c>
      <c r="O561" s="5" t="s">
        <v>87</v>
      </c>
      <c r="P561" s="5" t="s">
        <v>88</v>
      </c>
      <c r="Q561" s="5" t="s">
        <v>676</v>
      </c>
      <c r="R561" s="5">
        <v>23</v>
      </c>
      <c r="S561" s="7">
        <v>45708</v>
      </c>
      <c r="T561" s="6"/>
    </row>
    <row r="562" spans="1:20" ht="15.75" customHeight="1">
      <c r="A562" s="5" t="s">
        <v>117</v>
      </c>
      <c r="B562" s="5" t="s">
        <v>118</v>
      </c>
      <c r="C562" s="5" t="s">
        <v>119</v>
      </c>
      <c r="D562" s="5" t="s">
        <v>71</v>
      </c>
      <c r="E562" s="7">
        <v>45578</v>
      </c>
      <c r="F562" s="5" t="s">
        <v>120</v>
      </c>
      <c r="G562" s="7">
        <v>45620</v>
      </c>
      <c r="H562" s="5" t="s">
        <v>121</v>
      </c>
      <c r="I562" s="7">
        <v>45662</v>
      </c>
      <c r="J562" s="5"/>
      <c r="K562" s="7"/>
      <c r="L562" s="6"/>
      <c r="M562" s="6"/>
      <c r="N562" s="7">
        <v>45578</v>
      </c>
      <c r="O562" s="5" t="s">
        <v>27</v>
      </c>
      <c r="P562" s="5" t="s">
        <v>28</v>
      </c>
      <c r="Q562" s="5" t="s">
        <v>677</v>
      </c>
      <c r="R562" s="5">
        <v>18</v>
      </c>
      <c r="S562" s="7">
        <v>45697</v>
      </c>
      <c r="T562" s="6"/>
    </row>
    <row r="563" spans="1:20" ht="15.75" customHeight="1">
      <c r="A563" s="5" t="s">
        <v>152</v>
      </c>
      <c r="B563" s="5" t="s">
        <v>153</v>
      </c>
      <c r="C563" s="5" t="s">
        <v>256</v>
      </c>
      <c r="D563" s="5" t="s">
        <v>62</v>
      </c>
      <c r="E563" s="7">
        <v>45631</v>
      </c>
      <c r="F563" s="5" t="s">
        <v>63</v>
      </c>
      <c r="G563" s="7">
        <v>45652</v>
      </c>
      <c r="H563" s="5" t="s">
        <v>64</v>
      </c>
      <c r="I563" s="7">
        <v>45678</v>
      </c>
      <c r="J563" s="6"/>
      <c r="K563" s="6"/>
      <c r="L563" s="6"/>
      <c r="M563" s="6"/>
      <c r="N563" s="7">
        <v>45631</v>
      </c>
      <c r="O563" s="5" t="s">
        <v>87</v>
      </c>
      <c r="P563" s="5" t="s">
        <v>88</v>
      </c>
      <c r="Q563" s="5" t="s">
        <v>257</v>
      </c>
      <c r="R563" s="5">
        <v>17</v>
      </c>
      <c r="S563" s="7">
        <v>45687</v>
      </c>
      <c r="T563" s="6"/>
    </row>
    <row r="564" spans="1:20" ht="15.75" customHeight="1">
      <c r="A564" s="5" t="s">
        <v>62</v>
      </c>
      <c r="B564" s="5" t="s">
        <v>156</v>
      </c>
      <c r="C564" s="5" t="s">
        <v>258</v>
      </c>
      <c r="D564" s="5"/>
      <c r="E564" s="7"/>
      <c r="F564" s="5"/>
      <c r="G564" s="7"/>
      <c r="H564" s="5"/>
      <c r="I564" s="7"/>
      <c r="J564" s="6"/>
      <c r="K564" s="6"/>
      <c r="L564" s="6"/>
      <c r="M564" s="6"/>
      <c r="N564" s="7">
        <v>45631</v>
      </c>
      <c r="O564" s="5" t="s">
        <v>87</v>
      </c>
      <c r="P564" s="5" t="s">
        <v>88</v>
      </c>
      <c r="Q564" s="5" t="s">
        <v>259</v>
      </c>
      <c r="R564" s="5">
        <v>5</v>
      </c>
      <c r="S564" s="7">
        <v>45645</v>
      </c>
      <c r="T564" s="6"/>
    </row>
    <row r="565" spans="1:20" ht="15.75" customHeight="1">
      <c r="A565" s="5" t="s">
        <v>60</v>
      </c>
      <c r="B565" s="5" t="s">
        <v>61</v>
      </c>
      <c r="C565" s="5" t="s">
        <v>142</v>
      </c>
      <c r="D565" s="5" t="s">
        <v>62</v>
      </c>
      <c r="E565" s="7">
        <v>45662</v>
      </c>
      <c r="F565" s="5" t="s">
        <v>63</v>
      </c>
      <c r="G565" s="7">
        <v>45704</v>
      </c>
      <c r="H565" s="5" t="s">
        <v>64</v>
      </c>
      <c r="I565" s="7">
        <v>45746</v>
      </c>
      <c r="J565" s="5" t="s">
        <v>65</v>
      </c>
      <c r="K565" s="7">
        <v>45788</v>
      </c>
      <c r="L565" s="6"/>
      <c r="M565" s="6"/>
      <c r="N565" s="7">
        <v>45662</v>
      </c>
      <c r="O565" s="5" t="s">
        <v>27</v>
      </c>
      <c r="P565" s="5" t="s">
        <v>28</v>
      </c>
      <c r="Q565" s="5" t="s">
        <v>322</v>
      </c>
      <c r="R565" s="5">
        <v>23</v>
      </c>
      <c r="S565" s="7">
        <v>45823</v>
      </c>
      <c r="T565" s="6"/>
    </row>
    <row r="566" spans="1:20" ht="15.75" customHeight="1">
      <c r="A566" s="5" t="s">
        <v>339</v>
      </c>
      <c r="B566" s="5" t="s">
        <v>340</v>
      </c>
      <c r="C566" s="5" t="s">
        <v>296</v>
      </c>
      <c r="D566" s="5" t="s">
        <v>341</v>
      </c>
      <c r="E566" s="7">
        <v>45668</v>
      </c>
      <c r="F566" s="5" t="s">
        <v>342</v>
      </c>
      <c r="G566" s="7">
        <v>45710</v>
      </c>
      <c r="H566" s="5" t="s">
        <v>343</v>
      </c>
      <c r="I566" s="7">
        <v>45752</v>
      </c>
      <c r="J566" s="5"/>
      <c r="K566" s="7"/>
      <c r="L566" s="6"/>
      <c r="M566" s="6"/>
      <c r="N566" s="7">
        <v>45668</v>
      </c>
      <c r="O566" s="5" t="s">
        <v>67</v>
      </c>
      <c r="P566" s="5" t="s">
        <v>59</v>
      </c>
      <c r="Q566" s="5" t="s">
        <v>344</v>
      </c>
      <c r="R566" s="5">
        <v>18</v>
      </c>
      <c r="S566" s="7">
        <v>45787</v>
      </c>
      <c r="T566" s="6"/>
    </row>
    <row r="567" spans="1:20" ht="15.75" customHeight="1">
      <c r="A567" s="5" t="s">
        <v>341</v>
      </c>
      <c r="B567" s="5" t="s">
        <v>345</v>
      </c>
      <c r="C567" s="5" t="s">
        <v>313</v>
      </c>
      <c r="D567" s="5"/>
      <c r="E567" s="7"/>
      <c r="F567" s="5"/>
      <c r="G567" s="7"/>
      <c r="H567" s="5"/>
      <c r="I567" s="7"/>
      <c r="J567" s="6"/>
      <c r="K567" s="6"/>
      <c r="L567" s="6"/>
      <c r="M567" s="6"/>
      <c r="N567" s="7">
        <v>45668</v>
      </c>
      <c r="O567" s="5" t="s">
        <v>67</v>
      </c>
      <c r="P567" s="5" t="s">
        <v>59</v>
      </c>
      <c r="Q567" s="5" t="s">
        <v>346</v>
      </c>
      <c r="R567" s="5">
        <v>6</v>
      </c>
      <c r="S567" s="7">
        <v>45703</v>
      </c>
      <c r="T567" s="6"/>
    </row>
    <row r="568" spans="1:20" ht="15.75" customHeight="1">
      <c r="A568" s="5" t="s">
        <v>152</v>
      </c>
      <c r="B568" s="5" t="s">
        <v>153</v>
      </c>
      <c r="C568" s="5" t="s">
        <v>167</v>
      </c>
      <c r="D568" s="5" t="s">
        <v>62</v>
      </c>
      <c r="E568" s="7">
        <v>45662</v>
      </c>
      <c r="F568" s="5" t="s">
        <v>63</v>
      </c>
      <c r="G568" s="7">
        <v>45704</v>
      </c>
      <c r="H568" s="5" t="s">
        <v>64</v>
      </c>
      <c r="I568" s="7">
        <v>45746</v>
      </c>
      <c r="J568" s="6"/>
      <c r="K568" s="6"/>
      <c r="L568" s="6"/>
      <c r="M568" s="6"/>
      <c r="N568" s="7">
        <v>45662</v>
      </c>
      <c r="O568" s="5" t="s">
        <v>27</v>
      </c>
      <c r="P568" s="5" t="s">
        <v>28</v>
      </c>
      <c r="Q568" s="5" t="s">
        <v>665</v>
      </c>
      <c r="R568" s="5">
        <v>17</v>
      </c>
      <c r="S568" s="7">
        <v>45774</v>
      </c>
      <c r="T568" s="6"/>
    </row>
    <row r="569" spans="1:20" ht="15.75" customHeight="1">
      <c r="A569" s="5" t="s">
        <v>227</v>
      </c>
      <c r="B569" s="5" t="s">
        <v>228</v>
      </c>
      <c r="C569" s="5" t="s">
        <v>443</v>
      </c>
      <c r="D569" s="5"/>
      <c r="E569" s="7"/>
      <c r="F569" s="5"/>
      <c r="G569" s="7"/>
      <c r="H569" s="5"/>
      <c r="I569" s="7"/>
      <c r="J569" s="6"/>
      <c r="K569" s="6"/>
      <c r="L569" s="6"/>
      <c r="M569" s="6"/>
      <c r="N569" s="7">
        <v>45731</v>
      </c>
      <c r="O569" s="5" t="s">
        <v>67</v>
      </c>
      <c r="P569" s="5" t="s">
        <v>59</v>
      </c>
      <c r="Q569" s="5" t="s">
        <v>230</v>
      </c>
      <c r="R569" s="5">
        <v>6</v>
      </c>
      <c r="S569" s="7">
        <v>45766</v>
      </c>
      <c r="T569" s="6"/>
    </row>
    <row r="570" spans="1:20" ht="15.75" customHeight="1">
      <c r="A570" s="5" t="s">
        <v>60</v>
      </c>
      <c r="B570" s="5" t="s">
        <v>61</v>
      </c>
      <c r="C570" s="5" t="s">
        <v>222</v>
      </c>
      <c r="D570" s="5" t="s">
        <v>62</v>
      </c>
      <c r="E570" s="7">
        <v>45680</v>
      </c>
      <c r="F570" s="5" t="s">
        <v>63</v>
      </c>
      <c r="G570" s="7">
        <v>45701</v>
      </c>
      <c r="H570" s="5" t="s">
        <v>64</v>
      </c>
      <c r="I570" s="7">
        <v>45722</v>
      </c>
      <c r="J570" s="5" t="s">
        <v>65</v>
      </c>
      <c r="K570" s="7">
        <v>45743</v>
      </c>
      <c r="L570" s="6"/>
      <c r="M570" s="6"/>
      <c r="N570" s="7">
        <v>45680</v>
      </c>
      <c r="O570" s="5" t="s">
        <v>87</v>
      </c>
      <c r="P570" s="5" t="s">
        <v>88</v>
      </c>
      <c r="Q570" s="5" t="s">
        <v>372</v>
      </c>
      <c r="R570" s="5">
        <v>23</v>
      </c>
      <c r="S570" s="7">
        <v>45757</v>
      </c>
      <c r="T570" s="6"/>
    </row>
    <row r="571" spans="1:20" ht="15.75" customHeight="1">
      <c r="A571" s="5" t="s">
        <v>63</v>
      </c>
      <c r="B571" s="5" t="s">
        <v>166</v>
      </c>
      <c r="C571" s="5" t="s">
        <v>374</v>
      </c>
      <c r="D571" s="5"/>
      <c r="E571" s="7"/>
      <c r="F571" s="5"/>
      <c r="G571" s="7"/>
      <c r="H571" s="5"/>
      <c r="I571" s="7"/>
      <c r="J571" s="5"/>
      <c r="K571" s="7"/>
      <c r="L571" s="6"/>
      <c r="M571" s="6"/>
      <c r="N571" s="7">
        <v>45701</v>
      </c>
      <c r="O571" s="5" t="s">
        <v>87</v>
      </c>
      <c r="P571" s="5" t="s">
        <v>88</v>
      </c>
      <c r="Q571" s="5" t="s">
        <v>189</v>
      </c>
      <c r="R571" s="5">
        <v>6</v>
      </c>
      <c r="S571" s="7">
        <v>45720</v>
      </c>
      <c r="T571" s="6"/>
    </row>
    <row r="572" spans="1:20" ht="15.75" customHeight="1">
      <c r="A572" s="5" t="s">
        <v>152</v>
      </c>
      <c r="B572" s="5" t="s">
        <v>153</v>
      </c>
      <c r="C572" s="5" t="s">
        <v>157</v>
      </c>
      <c r="D572" s="5" t="s">
        <v>62</v>
      </c>
      <c r="E572" s="7">
        <v>45680</v>
      </c>
      <c r="F572" s="5" t="s">
        <v>63</v>
      </c>
      <c r="G572" s="7">
        <v>45701</v>
      </c>
      <c r="H572" s="5" t="s">
        <v>64</v>
      </c>
      <c r="I572" s="7">
        <v>45722</v>
      </c>
      <c r="J572" s="6"/>
      <c r="K572" s="6"/>
      <c r="L572" s="6"/>
      <c r="M572" s="6"/>
      <c r="N572" s="7">
        <v>45680</v>
      </c>
      <c r="O572" s="5" t="s">
        <v>87</v>
      </c>
      <c r="P572" s="5" t="s">
        <v>88</v>
      </c>
      <c r="Q572" s="5" t="s">
        <v>373</v>
      </c>
      <c r="R572" s="5">
        <v>17</v>
      </c>
      <c r="S572" s="7">
        <v>45736</v>
      </c>
      <c r="T572" s="6"/>
    </row>
    <row r="573" spans="1:20" ht="15.75" customHeight="1">
      <c r="A573" s="5" t="s">
        <v>107</v>
      </c>
      <c r="B573" s="5" t="s">
        <v>108</v>
      </c>
      <c r="C573" s="5" t="s">
        <v>181</v>
      </c>
      <c r="D573" s="5" t="s">
        <v>64</v>
      </c>
      <c r="E573" s="7">
        <v>45722</v>
      </c>
      <c r="F573" s="5" t="s">
        <v>65</v>
      </c>
      <c r="G573" s="7">
        <v>45743</v>
      </c>
      <c r="H573" s="5"/>
      <c r="I573" s="7"/>
      <c r="J573" s="6"/>
      <c r="K573" s="6"/>
      <c r="L573" s="6"/>
      <c r="M573" s="6"/>
      <c r="N573" s="7">
        <v>45722</v>
      </c>
      <c r="O573" s="5" t="s">
        <v>87</v>
      </c>
      <c r="P573" s="5" t="s">
        <v>88</v>
      </c>
      <c r="Q573" s="5" t="s">
        <v>110</v>
      </c>
      <c r="R573" s="5">
        <v>12</v>
      </c>
      <c r="S573" s="7">
        <v>45762</v>
      </c>
      <c r="T573" s="6"/>
    </row>
    <row r="574" spans="1:20" ht="15.75" customHeight="1">
      <c r="A574" s="5" t="s">
        <v>64</v>
      </c>
      <c r="B574" s="5" t="s">
        <v>284</v>
      </c>
      <c r="C574" s="5" t="s">
        <v>438</v>
      </c>
      <c r="D574" s="5"/>
      <c r="E574" s="7"/>
      <c r="F574" s="5"/>
      <c r="G574" s="7"/>
      <c r="H574" s="6"/>
      <c r="I574" s="6"/>
      <c r="J574" s="6"/>
      <c r="K574" s="6"/>
      <c r="L574" s="6"/>
      <c r="M574" s="6"/>
      <c r="N574" s="7">
        <v>45722</v>
      </c>
      <c r="O574" s="5" t="s">
        <v>87</v>
      </c>
      <c r="P574" s="5" t="s">
        <v>88</v>
      </c>
      <c r="Q574" s="5" t="s">
        <v>168</v>
      </c>
      <c r="R574" s="5">
        <v>6</v>
      </c>
      <c r="S574" s="7">
        <v>45741</v>
      </c>
      <c r="T574" s="6"/>
    </row>
    <row r="575" spans="1:20" ht="15.75" customHeight="1">
      <c r="A575" s="5" t="s">
        <v>227</v>
      </c>
      <c r="B575" s="5" t="s">
        <v>228</v>
      </c>
      <c r="C575" s="5" t="s">
        <v>468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7">
        <v>45589</v>
      </c>
      <c r="O575" s="5" t="s">
        <v>87</v>
      </c>
      <c r="P575" s="5" t="s">
        <v>88</v>
      </c>
      <c r="Q575" s="5" t="s">
        <v>230</v>
      </c>
      <c r="R575" s="5">
        <v>6</v>
      </c>
      <c r="S575" s="7">
        <v>45608</v>
      </c>
      <c r="T575" s="6"/>
    </row>
    <row r="576" spans="1:20" ht="15.75" customHeight="1">
      <c r="A576" s="5" t="s">
        <v>227</v>
      </c>
      <c r="B576" s="5" t="s">
        <v>228</v>
      </c>
      <c r="C576" s="5" t="s">
        <v>229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7">
        <v>45620</v>
      </c>
      <c r="O576" s="5" t="s">
        <v>27</v>
      </c>
      <c r="P576" s="5" t="s">
        <v>28</v>
      </c>
      <c r="Q576" s="5" t="s">
        <v>230</v>
      </c>
      <c r="R576" s="5">
        <v>6</v>
      </c>
      <c r="S576" s="7">
        <v>45655</v>
      </c>
      <c r="T576" s="6"/>
    </row>
    <row r="577" spans="1:20" ht="15.75" customHeight="1">
      <c r="A577" s="5" t="s">
        <v>60</v>
      </c>
      <c r="B577" s="5" t="s">
        <v>61</v>
      </c>
      <c r="C577" s="5" t="s">
        <v>331</v>
      </c>
      <c r="D577" s="5" t="s">
        <v>62</v>
      </c>
      <c r="E577" s="7">
        <v>45703</v>
      </c>
      <c r="F577" s="5" t="s">
        <v>63</v>
      </c>
      <c r="G577" s="7">
        <v>45752</v>
      </c>
      <c r="H577" s="5" t="s">
        <v>64</v>
      </c>
      <c r="I577" s="7">
        <v>45794</v>
      </c>
      <c r="J577" s="5" t="s">
        <v>65</v>
      </c>
      <c r="K577" s="7">
        <v>45836</v>
      </c>
      <c r="L577" s="6"/>
      <c r="M577" s="6"/>
      <c r="N577" s="7">
        <v>45703</v>
      </c>
      <c r="O577" s="5" t="s">
        <v>67</v>
      </c>
      <c r="P577" s="5" t="s">
        <v>59</v>
      </c>
      <c r="Q577" s="5" t="s">
        <v>403</v>
      </c>
      <c r="R577" s="5">
        <v>23</v>
      </c>
      <c r="S577" s="7">
        <v>45857</v>
      </c>
      <c r="T577" s="6"/>
    </row>
    <row r="578" spans="1:20" ht="15.75" customHeight="1">
      <c r="A578" s="5" t="s">
        <v>152</v>
      </c>
      <c r="B578" s="5" t="s">
        <v>153</v>
      </c>
      <c r="C578" s="5" t="s">
        <v>258</v>
      </c>
      <c r="D578" s="5" t="s">
        <v>62</v>
      </c>
      <c r="E578" s="7">
        <v>45703</v>
      </c>
      <c r="F578" s="5" t="s">
        <v>63</v>
      </c>
      <c r="G578" s="7">
        <v>45752</v>
      </c>
      <c r="H578" s="5" t="s">
        <v>64</v>
      </c>
      <c r="I578" s="7">
        <v>45794</v>
      </c>
      <c r="J578" s="5"/>
      <c r="K578" s="7"/>
      <c r="L578" s="6"/>
      <c r="M578" s="6"/>
      <c r="N578" s="7">
        <v>45703</v>
      </c>
      <c r="O578" s="5" t="s">
        <v>67</v>
      </c>
      <c r="P578" s="5" t="s">
        <v>59</v>
      </c>
      <c r="Q578" s="5" t="s">
        <v>404</v>
      </c>
      <c r="R578" s="5">
        <v>17</v>
      </c>
      <c r="S578" s="7">
        <v>45815</v>
      </c>
      <c r="T578" s="6"/>
    </row>
    <row r="579" spans="1:20" ht="15.75" customHeight="1">
      <c r="A579" s="5" t="s">
        <v>64</v>
      </c>
      <c r="B579" s="5" t="s">
        <v>284</v>
      </c>
      <c r="C579" s="5" t="s">
        <v>468</v>
      </c>
      <c r="D579" s="5"/>
      <c r="E579" s="7"/>
      <c r="F579" s="5"/>
      <c r="G579" s="7"/>
      <c r="H579" s="5"/>
      <c r="I579" s="7"/>
      <c r="J579" s="6"/>
      <c r="K579" s="6"/>
      <c r="L579" s="6"/>
      <c r="M579" s="6"/>
      <c r="N579" s="7">
        <v>45746</v>
      </c>
      <c r="O579" s="5" t="s">
        <v>27</v>
      </c>
      <c r="P579" s="5" t="s">
        <v>28</v>
      </c>
      <c r="Q579" s="5" t="s">
        <v>286</v>
      </c>
      <c r="R579" s="5">
        <v>6</v>
      </c>
      <c r="S579" s="7">
        <v>45781</v>
      </c>
      <c r="T579" s="6"/>
    </row>
    <row r="580" spans="1:20" ht="15.75" customHeight="1">
      <c r="A580" s="5" t="s">
        <v>65</v>
      </c>
      <c r="B580" s="5" t="s">
        <v>192</v>
      </c>
      <c r="C580" s="5" t="s">
        <v>282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7">
        <v>45788</v>
      </c>
      <c r="O580" s="5" t="s">
        <v>27</v>
      </c>
      <c r="P580" s="5" t="s">
        <v>28</v>
      </c>
      <c r="Q580" s="5" t="s">
        <v>193</v>
      </c>
      <c r="R580" s="5">
        <v>6</v>
      </c>
      <c r="S580" s="7">
        <v>45823</v>
      </c>
      <c r="T580" s="6"/>
    </row>
    <row r="581" spans="1:20" ht="15.75" customHeight="1">
      <c r="A581" s="5" t="s">
        <v>35</v>
      </c>
      <c r="B581" s="5" t="s">
        <v>163</v>
      </c>
      <c r="C581" s="5" t="s">
        <v>139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7">
        <v>45417</v>
      </c>
      <c r="O581" s="5" t="s">
        <v>27</v>
      </c>
      <c r="P581" s="5" t="s">
        <v>59</v>
      </c>
      <c r="Q581" s="5" t="s">
        <v>165</v>
      </c>
      <c r="R581" s="5">
        <v>6</v>
      </c>
      <c r="S581" s="7">
        <v>45452</v>
      </c>
      <c r="T581" s="6"/>
    </row>
    <row r="582" spans="1:20" ht="15.75" customHeight="1">
      <c r="A582" s="5" t="s">
        <v>35</v>
      </c>
      <c r="B582" s="5" t="s">
        <v>163</v>
      </c>
      <c r="C582" s="5" t="s">
        <v>242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>
        <v>45473</v>
      </c>
      <c r="O582" s="5" t="s">
        <v>27</v>
      </c>
      <c r="P582" s="5" t="s">
        <v>28</v>
      </c>
      <c r="Q582" s="5" t="s">
        <v>165</v>
      </c>
      <c r="R582" s="5">
        <v>6</v>
      </c>
      <c r="S582" s="7">
        <v>45515</v>
      </c>
      <c r="T582" s="6"/>
    </row>
    <row r="583" spans="1:20" ht="15.75" customHeight="1">
      <c r="A583" s="5" t="s">
        <v>35</v>
      </c>
      <c r="B583" s="5" t="s">
        <v>163</v>
      </c>
      <c r="C583" s="5" t="s">
        <v>164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7">
        <v>45599</v>
      </c>
      <c r="O583" s="5" t="s">
        <v>27</v>
      </c>
      <c r="P583" s="5" t="s">
        <v>28</v>
      </c>
      <c r="Q583" s="5" t="s">
        <v>165</v>
      </c>
      <c r="R583" s="5">
        <v>6</v>
      </c>
      <c r="S583" s="7">
        <v>45634</v>
      </c>
      <c r="T583" s="6"/>
    </row>
    <row r="584" spans="1:20" ht="15.75" customHeight="1">
      <c r="A584" s="5" t="s">
        <v>35</v>
      </c>
      <c r="B584" s="5" t="s">
        <v>163</v>
      </c>
      <c r="C584" s="5" t="s">
        <v>454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>
        <v>45571</v>
      </c>
      <c r="O584" s="5" t="s">
        <v>27</v>
      </c>
      <c r="P584" s="5" t="s">
        <v>59</v>
      </c>
      <c r="Q584" s="5" t="s">
        <v>165</v>
      </c>
      <c r="R584" s="5">
        <v>6</v>
      </c>
      <c r="S584" s="7">
        <v>45606</v>
      </c>
      <c r="T584" s="6"/>
    </row>
    <row r="585" spans="1:20" ht="15.75" customHeight="1">
      <c r="A585" s="5" t="s">
        <v>35</v>
      </c>
      <c r="B585" s="5" t="s">
        <v>163</v>
      </c>
      <c r="C585" s="5" t="s">
        <v>298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>
        <v>45704</v>
      </c>
      <c r="O585" s="5" t="s">
        <v>27</v>
      </c>
      <c r="P585" s="5" t="s">
        <v>28</v>
      </c>
      <c r="Q585" s="5" t="s">
        <v>165</v>
      </c>
      <c r="R585" s="5">
        <v>6</v>
      </c>
      <c r="S585" s="7">
        <v>45774</v>
      </c>
      <c r="T585" s="6"/>
    </row>
    <row r="586" spans="1:20" ht="15.75" customHeight="1">
      <c r="A586" s="5" t="s">
        <v>35</v>
      </c>
      <c r="B586" s="5" t="s">
        <v>163</v>
      </c>
      <c r="C586" s="5" t="s">
        <v>366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>
        <v>45340</v>
      </c>
      <c r="O586" s="5" t="s">
        <v>27</v>
      </c>
      <c r="P586" s="5" t="s">
        <v>59</v>
      </c>
      <c r="Q586" s="5" t="s">
        <v>165</v>
      </c>
      <c r="R586" s="5">
        <v>6</v>
      </c>
      <c r="S586" s="7">
        <v>45375</v>
      </c>
      <c r="T586" s="6"/>
    </row>
    <row r="587" spans="1:20" ht="15.75" customHeight="1">
      <c r="A587" s="5" t="s">
        <v>227</v>
      </c>
      <c r="B587" s="5" t="s">
        <v>228</v>
      </c>
      <c r="C587" s="5" t="s">
        <v>267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>
        <v>45640</v>
      </c>
      <c r="O587" s="5" t="s">
        <v>67</v>
      </c>
      <c r="P587" s="5" t="s">
        <v>59</v>
      </c>
      <c r="Q587" s="5" t="s">
        <v>268</v>
      </c>
      <c r="R587" s="5">
        <v>6</v>
      </c>
      <c r="S587" s="7">
        <v>45675</v>
      </c>
      <c r="T587" s="6"/>
    </row>
    <row r="588" spans="1:20" ht="15.75" customHeight="1">
      <c r="A588" s="5" t="s">
        <v>65</v>
      </c>
      <c r="B588" s="5" t="s">
        <v>192</v>
      </c>
      <c r="C588" s="5" t="s">
        <v>366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7">
        <v>45743</v>
      </c>
      <c r="O588" s="5" t="s">
        <v>87</v>
      </c>
      <c r="P588" s="5" t="s">
        <v>88</v>
      </c>
      <c r="Q588" s="5" t="s">
        <v>193</v>
      </c>
      <c r="R588" s="5">
        <v>6</v>
      </c>
      <c r="S588" s="7">
        <v>45762</v>
      </c>
      <c r="T588" s="6"/>
    </row>
    <row r="589" spans="1:20" ht="15.75" customHeight="1">
      <c r="A589" s="5" t="s">
        <v>122</v>
      </c>
      <c r="B589" s="5" t="s">
        <v>123</v>
      </c>
      <c r="C589" s="5" t="s">
        <v>119</v>
      </c>
      <c r="D589" s="5" t="s">
        <v>71</v>
      </c>
      <c r="E589" s="7">
        <v>45578</v>
      </c>
      <c r="F589" s="5" t="s">
        <v>120</v>
      </c>
      <c r="G589" s="7">
        <v>45620</v>
      </c>
      <c r="H589" s="6"/>
      <c r="I589" s="6"/>
      <c r="J589" s="6"/>
      <c r="K589" s="6"/>
      <c r="L589" s="6"/>
      <c r="M589" s="6"/>
      <c r="N589" s="7">
        <v>45578</v>
      </c>
      <c r="O589" s="5" t="s">
        <v>27</v>
      </c>
      <c r="P589" s="5" t="s">
        <v>28</v>
      </c>
      <c r="Q589" s="5" t="s">
        <v>124</v>
      </c>
      <c r="R589" s="5">
        <v>12</v>
      </c>
      <c r="S589" s="7">
        <v>45655</v>
      </c>
      <c r="T589" s="6"/>
    </row>
    <row r="590" spans="1:20" ht="15.75" customHeight="1">
      <c r="A590" s="5" t="s">
        <v>71</v>
      </c>
      <c r="B590" s="5" t="s">
        <v>177</v>
      </c>
      <c r="C590" s="5" t="s">
        <v>444</v>
      </c>
      <c r="D590" s="5"/>
      <c r="E590" s="7"/>
      <c r="F590" s="5"/>
      <c r="G590" s="7"/>
      <c r="H590" s="6"/>
      <c r="I590" s="6"/>
      <c r="J590" s="6"/>
      <c r="K590" s="6"/>
      <c r="L590" s="6"/>
      <c r="M590" s="6"/>
      <c r="N590" s="7">
        <v>45549</v>
      </c>
      <c r="O590" s="5" t="s">
        <v>67</v>
      </c>
      <c r="P590" s="5" t="s">
        <v>59</v>
      </c>
      <c r="Q590" s="5" t="s">
        <v>230</v>
      </c>
      <c r="R590" s="5">
        <v>6</v>
      </c>
      <c r="S590" s="7">
        <v>45584</v>
      </c>
      <c r="T590" s="6"/>
    </row>
    <row r="591" spans="1:20" ht="15.75" customHeight="1">
      <c r="A591" s="5" t="s">
        <v>62</v>
      </c>
      <c r="B591" s="5" t="s">
        <v>156</v>
      </c>
      <c r="C591" s="5" t="s">
        <v>323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7">
        <v>45662</v>
      </c>
      <c r="O591" s="5" t="s">
        <v>27</v>
      </c>
      <c r="P591" s="5" t="s">
        <v>28</v>
      </c>
      <c r="Q591" s="5" t="s">
        <v>259</v>
      </c>
      <c r="R591" s="5">
        <v>5</v>
      </c>
      <c r="S591" s="7">
        <v>45690</v>
      </c>
      <c r="T591" s="6"/>
    </row>
    <row r="592" spans="1:20" ht="15.75" customHeight="1">
      <c r="A592" s="5" t="s">
        <v>308</v>
      </c>
      <c r="B592" s="5" t="s">
        <v>309</v>
      </c>
      <c r="C592" s="5" t="s">
        <v>92</v>
      </c>
      <c r="D592" s="5" t="s">
        <v>253</v>
      </c>
      <c r="E592" s="7">
        <v>45661</v>
      </c>
      <c r="F592" s="5" t="s">
        <v>310</v>
      </c>
      <c r="G592" s="7">
        <v>45710</v>
      </c>
      <c r="H592" s="6"/>
      <c r="I592" s="6"/>
      <c r="J592" s="6"/>
      <c r="K592" s="6"/>
      <c r="L592" s="6"/>
      <c r="M592" s="6"/>
      <c r="N592" s="7">
        <v>45661</v>
      </c>
      <c r="O592" s="5" t="s">
        <v>67</v>
      </c>
      <c r="P592" s="5" t="s">
        <v>59</v>
      </c>
      <c r="Q592" s="5" t="s">
        <v>311</v>
      </c>
      <c r="R592" s="5">
        <v>12</v>
      </c>
      <c r="S592" s="7">
        <v>45738</v>
      </c>
      <c r="T592" s="6"/>
    </row>
    <row r="593" spans="1:20" ht="15.75" customHeight="1">
      <c r="A593" s="5" t="s">
        <v>310</v>
      </c>
      <c r="B593" s="5" t="s">
        <v>400</v>
      </c>
      <c r="C593" s="5" t="s">
        <v>92</v>
      </c>
      <c r="D593" s="5"/>
      <c r="E593" s="7"/>
      <c r="F593" s="5"/>
      <c r="G593" s="7"/>
      <c r="H593" s="6"/>
      <c r="I593" s="6"/>
      <c r="J593" s="6"/>
      <c r="K593" s="6"/>
      <c r="L593" s="6"/>
      <c r="M593" s="6"/>
      <c r="N593" s="7">
        <v>45710</v>
      </c>
      <c r="O593" s="5" t="s">
        <v>67</v>
      </c>
      <c r="P593" s="5" t="s">
        <v>59</v>
      </c>
      <c r="Q593" s="5" t="s">
        <v>416</v>
      </c>
      <c r="R593" s="5">
        <v>6</v>
      </c>
      <c r="S593" s="7">
        <v>45745</v>
      </c>
      <c r="T593" s="6"/>
    </row>
    <row r="594" spans="1:20" ht="15.75" customHeight="1">
      <c r="A594" s="5" t="s">
        <v>342</v>
      </c>
      <c r="B594" s="5" t="s">
        <v>417</v>
      </c>
      <c r="C594" s="5" t="s">
        <v>188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>
        <v>45710</v>
      </c>
      <c r="O594" s="5" t="s">
        <v>67</v>
      </c>
      <c r="P594" s="5" t="s">
        <v>59</v>
      </c>
      <c r="Q594" s="5" t="s">
        <v>418</v>
      </c>
      <c r="R594" s="5">
        <v>6</v>
      </c>
      <c r="S594" s="7">
        <v>45745</v>
      </c>
      <c r="T594" s="6"/>
    </row>
    <row r="595" spans="1:20" ht="15.75" customHeight="1">
      <c r="A595" s="5" t="s">
        <v>343</v>
      </c>
      <c r="B595" s="5" t="s">
        <v>469</v>
      </c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7">
        <v>45752</v>
      </c>
      <c r="O595" s="5" t="s">
        <v>67</v>
      </c>
      <c r="P595" s="5" t="s">
        <v>59</v>
      </c>
      <c r="Q595" s="5" t="s">
        <v>470</v>
      </c>
      <c r="R595" s="5">
        <v>6</v>
      </c>
      <c r="S595" s="7">
        <v>45787</v>
      </c>
      <c r="T595" s="6"/>
    </row>
    <row r="596" spans="1:20" ht="15.75" customHeight="1">
      <c r="A596" s="5" t="s">
        <v>22</v>
      </c>
      <c r="B596" s="5" t="s">
        <v>278</v>
      </c>
      <c r="C596" s="5" t="s">
        <v>274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7">
        <v>45403</v>
      </c>
      <c r="O596" s="5" t="s">
        <v>27</v>
      </c>
      <c r="P596" s="5" t="s">
        <v>28</v>
      </c>
      <c r="Q596" s="5" t="s">
        <v>678</v>
      </c>
      <c r="R596" s="5">
        <v>6</v>
      </c>
      <c r="S596" s="7">
        <v>45438</v>
      </c>
      <c r="T596" s="6"/>
    </row>
    <row r="597" spans="1:20" ht="15.75" customHeight="1">
      <c r="A597" s="5" t="s">
        <v>22</v>
      </c>
      <c r="B597" s="5" t="s">
        <v>278</v>
      </c>
      <c r="C597" s="5" t="s">
        <v>133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>
        <v>45340</v>
      </c>
      <c r="O597" s="5" t="s">
        <v>27</v>
      </c>
      <c r="P597" s="5" t="s">
        <v>28</v>
      </c>
      <c r="Q597" s="5" t="s">
        <v>678</v>
      </c>
      <c r="R597" s="5">
        <v>6</v>
      </c>
      <c r="S597" s="7">
        <v>45375</v>
      </c>
      <c r="T597" s="6"/>
    </row>
    <row r="598" spans="1:20" ht="15.75" customHeight="1">
      <c r="A598" s="5" t="s">
        <v>19</v>
      </c>
      <c r="B598" s="5" t="s">
        <v>20</v>
      </c>
      <c r="C598" s="5" t="s">
        <v>21</v>
      </c>
      <c r="D598" s="5" t="s">
        <v>22</v>
      </c>
      <c r="E598" s="7">
        <v>45403</v>
      </c>
      <c r="F598" s="5" t="s">
        <v>23</v>
      </c>
      <c r="G598" s="7">
        <v>45452</v>
      </c>
      <c r="H598" s="5" t="s">
        <v>24</v>
      </c>
      <c r="I598" s="7">
        <v>45508</v>
      </c>
      <c r="J598" s="5" t="s">
        <v>25</v>
      </c>
      <c r="K598" s="7">
        <v>45550</v>
      </c>
      <c r="L598" s="5" t="s">
        <v>26</v>
      </c>
      <c r="M598" s="7">
        <v>45592</v>
      </c>
      <c r="N598" s="7">
        <v>45403</v>
      </c>
      <c r="O598" s="5" t="s">
        <v>27</v>
      </c>
      <c r="P598" s="5" t="s">
        <v>28</v>
      </c>
      <c r="Q598" s="5" t="s">
        <v>29</v>
      </c>
      <c r="R598" s="5">
        <v>30</v>
      </c>
      <c r="S598" s="7">
        <v>45627</v>
      </c>
      <c r="T598" s="6"/>
    </row>
    <row r="599" spans="1:20" ht="15.75" customHeight="1">
      <c r="A599" s="5" t="s">
        <v>253</v>
      </c>
      <c r="B599" s="5" t="s">
        <v>254</v>
      </c>
      <c r="C599" s="5" t="s">
        <v>313</v>
      </c>
      <c r="D599" s="5"/>
      <c r="E599" s="7"/>
      <c r="F599" s="5"/>
      <c r="G599" s="7"/>
      <c r="H599" s="5"/>
      <c r="I599" s="7"/>
      <c r="J599" s="5"/>
      <c r="K599" s="7"/>
      <c r="L599" s="5"/>
      <c r="M599" s="7"/>
      <c r="N599" s="7">
        <v>45661</v>
      </c>
      <c r="O599" s="5" t="s">
        <v>67</v>
      </c>
      <c r="P599" s="5" t="s">
        <v>59</v>
      </c>
      <c r="Q599" s="5" t="s">
        <v>255</v>
      </c>
      <c r="R599" s="5">
        <v>6</v>
      </c>
      <c r="S599" s="7">
        <v>45696</v>
      </c>
      <c r="T599" s="6"/>
    </row>
    <row r="600" spans="1:20" ht="15.75" customHeight="1">
      <c r="A600" s="5" t="s">
        <v>679</v>
      </c>
      <c r="B600" s="5" t="s">
        <v>680</v>
      </c>
      <c r="C600" s="5" t="s">
        <v>119</v>
      </c>
      <c r="D600" s="5" t="s">
        <v>22</v>
      </c>
      <c r="E600" s="7">
        <v>45340</v>
      </c>
      <c r="F600" s="5" t="s">
        <v>23</v>
      </c>
      <c r="G600" s="7">
        <v>45382</v>
      </c>
      <c r="H600" s="5" t="s">
        <v>24</v>
      </c>
      <c r="I600" s="7">
        <v>45431</v>
      </c>
      <c r="J600" s="5" t="s">
        <v>25</v>
      </c>
      <c r="K600" s="7">
        <v>45480</v>
      </c>
      <c r="L600" s="5" t="s">
        <v>601</v>
      </c>
      <c r="M600" s="7">
        <v>45535</v>
      </c>
      <c r="N600" s="7">
        <v>45340</v>
      </c>
      <c r="O600" s="5" t="s">
        <v>27</v>
      </c>
      <c r="P600" s="5" t="s">
        <v>28</v>
      </c>
      <c r="Q600" s="5" t="s">
        <v>681</v>
      </c>
      <c r="R600" s="5">
        <v>30</v>
      </c>
      <c r="S600" s="7">
        <v>45543</v>
      </c>
      <c r="T600" s="6"/>
    </row>
    <row r="601" spans="1:20" ht="15.75" customHeight="1">
      <c r="A601" s="5" t="s">
        <v>169</v>
      </c>
      <c r="B601" s="5" t="s">
        <v>170</v>
      </c>
      <c r="C601" s="5" t="s">
        <v>133</v>
      </c>
      <c r="D601" s="5" t="s">
        <v>71</v>
      </c>
      <c r="E601" s="7">
        <v>45673</v>
      </c>
      <c r="F601" s="5" t="s">
        <v>175</v>
      </c>
      <c r="G601" s="7">
        <v>45701</v>
      </c>
      <c r="H601" s="5" t="s">
        <v>291</v>
      </c>
      <c r="I601" s="7">
        <v>45722</v>
      </c>
      <c r="J601" s="5"/>
      <c r="K601" s="7"/>
      <c r="L601" s="5"/>
      <c r="M601" s="7"/>
      <c r="N601" s="7">
        <v>45673</v>
      </c>
      <c r="O601" s="5" t="s">
        <v>87</v>
      </c>
      <c r="P601" s="5" t="s">
        <v>88</v>
      </c>
      <c r="Q601" s="5" t="s">
        <v>493</v>
      </c>
      <c r="R601" s="5">
        <v>18</v>
      </c>
      <c r="S601" s="7">
        <v>45734</v>
      </c>
      <c r="T601" s="6"/>
    </row>
    <row r="602" spans="1:20" ht="15.75" customHeight="1">
      <c r="A602" s="5" t="s">
        <v>52</v>
      </c>
      <c r="B602" s="5" t="s">
        <v>276</v>
      </c>
      <c r="C602" s="5" t="s">
        <v>248</v>
      </c>
      <c r="D602" s="5"/>
      <c r="E602" s="7"/>
      <c r="F602" s="5"/>
      <c r="G602" s="7"/>
      <c r="H602" s="5"/>
      <c r="I602" s="7"/>
      <c r="J602" s="6"/>
      <c r="K602" s="6"/>
      <c r="L602" s="6"/>
      <c r="M602" s="6"/>
      <c r="N602" s="7">
        <v>45505</v>
      </c>
      <c r="O602" s="5" t="s">
        <v>87</v>
      </c>
      <c r="P602" s="5" t="s">
        <v>88</v>
      </c>
      <c r="Q602" s="5" t="s">
        <v>682</v>
      </c>
      <c r="R602" s="5">
        <v>5</v>
      </c>
      <c r="S602" s="7">
        <v>45519</v>
      </c>
      <c r="T602" s="6"/>
    </row>
    <row r="603" spans="1:20" ht="15.75" customHeight="1">
      <c r="A603" s="5" t="s">
        <v>227</v>
      </c>
      <c r="B603" s="5" t="s">
        <v>228</v>
      </c>
      <c r="C603" s="5" t="s">
        <v>314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7">
        <v>45662</v>
      </c>
      <c r="O603" s="5" t="s">
        <v>27</v>
      </c>
      <c r="P603" s="5" t="s">
        <v>28</v>
      </c>
      <c r="Q603" s="5" t="s">
        <v>179</v>
      </c>
      <c r="R603" s="5">
        <v>6</v>
      </c>
      <c r="S603" s="7">
        <v>45697</v>
      </c>
      <c r="T603" s="6"/>
    </row>
    <row r="604" spans="1:20" ht="15.75" customHeight="1">
      <c r="A604" s="5" t="s">
        <v>24</v>
      </c>
      <c r="B604" s="5" t="s">
        <v>149</v>
      </c>
      <c r="C604" s="5" t="s">
        <v>326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7">
        <v>45665</v>
      </c>
      <c r="O604" s="5" t="s">
        <v>312</v>
      </c>
      <c r="P604" s="5" t="s">
        <v>88</v>
      </c>
      <c r="Q604" s="5" t="s">
        <v>327</v>
      </c>
      <c r="R604" s="5">
        <v>6</v>
      </c>
      <c r="S604" s="7">
        <v>45684</v>
      </c>
      <c r="T604" s="6"/>
    </row>
    <row r="605" spans="1:20" ht="15.75" customHeight="1">
      <c r="A605" s="5" t="s">
        <v>24</v>
      </c>
      <c r="B605" s="5" t="s">
        <v>149</v>
      </c>
      <c r="C605" s="5" t="s">
        <v>364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7">
        <v>45676</v>
      </c>
      <c r="O605" s="5" t="s">
        <v>27</v>
      </c>
      <c r="P605" s="5" t="s">
        <v>28</v>
      </c>
      <c r="Q605" s="5" t="s">
        <v>205</v>
      </c>
      <c r="R605" s="5">
        <v>6</v>
      </c>
      <c r="S605" s="7">
        <v>45711</v>
      </c>
      <c r="T605" s="6"/>
    </row>
    <row r="606" spans="1:20" ht="15.75" customHeight="1">
      <c r="A606" s="5" t="s">
        <v>347</v>
      </c>
      <c r="B606" s="5" t="s">
        <v>348</v>
      </c>
      <c r="C606" s="5" t="s">
        <v>349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>
        <v>45668</v>
      </c>
      <c r="O606" s="5" t="s">
        <v>67</v>
      </c>
      <c r="P606" s="5" t="s">
        <v>350</v>
      </c>
      <c r="Q606" s="5" t="s">
        <v>230</v>
      </c>
      <c r="R606" s="5">
        <v>5</v>
      </c>
      <c r="S606" s="7">
        <v>45696</v>
      </c>
      <c r="T606" s="6"/>
    </row>
    <row r="607" spans="1:20" ht="15.75" customHeight="1">
      <c r="A607" s="5" t="s">
        <v>71</v>
      </c>
      <c r="B607" s="5" t="s">
        <v>177</v>
      </c>
      <c r="C607" s="5" t="s">
        <v>446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7">
        <v>45578</v>
      </c>
      <c r="O607" s="5" t="s">
        <v>27</v>
      </c>
      <c r="P607" s="5" t="s">
        <v>28</v>
      </c>
      <c r="Q607" s="5" t="s">
        <v>302</v>
      </c>
      <c r="R607" s="5">
        <v>6</v>
      </c>
      <c r="S607" s="7">
        <v>45613</v>
      </c>
      <c r="T607" s="6"/>
    </row>
    <row r="608" spans="1:20" ht="15.75" customHeight="1">
      <c r="A608" s="5" t="s">
        <v>289</v>
      </c>
      <c r="B608" s="5" t="s">
        <v>290</v>
      </c>
      <c r="C608" s="5" t="s">
        <v>208</v>
      </c>
      <c r="D608" s="5" t="s">
        <v>71</v>
      </c>
      <c r="E608" s="7">
        <v>45647</v>
      </c>
      <c r="F608" s="5" t="s">
        <v>291</v>
      </c>
      <c r="G608" s="7">
        <v>45696</v>
      </c>
      <c r="H608" s="6"/>
      <c r="I608" s="6"/>
      <c r="J608" s="6"/>
      <c r="K608" s="6"/>
      <c r="L608" s="6"/>
      <c r="M608" s="6"/>
      <c r="N608" s="7">
        <v>45647</v>
      </c>
      <c r="O608" s="5" t="s">
        <v>67</v>
      </c>
      <c r="P608" s="5" t="s">
        <v>59</v>
      </c>
      <c r="Q608" s="5" t="s">
        <v>292</v>
      </c>
      <c r="R608" s="5">
        <v>12</v>
      </c>
      <c r="S608" s="7">
        <v>45724</v>
      </c>
      <c r="T608" s="6"/>
    </row>
    <row r="609" spans="1:20" ht="15.75" customHeight="1">
      <c r="A609" s="5" t="s">
        <v>49</v>
      </c>
      <c r="B609" s="5" t="s">
        <v>50</v>
      </c>
      <c r="C609" s="5" t="s">
        <v>248</v>
      </c>
      <c r="D609" s="5" t="s">
        <v>52</v>
      </c>
      <c r="E609" s="7">
        <v>45505</v>
      </c>
      <c r="F609" s="5" t="s">
        <v>494</v>
      </c>
      <c r="G609" s="7">
        <v>45533</v>
      </c>
      <c r="H609" s="5" t="s">
        <v>54</v>
      </c>
      <c r="I609" s="7">
        <v>45554</v>
      </c>
      <c r="J609" s="5" t="s">
        <v>55</v>
      </c>
      <c r="K609" s="7">
        <v>45575</v>
      </c>
      <c r="L609" s="5" t="s">
        <v>56</v>
      </c>
      <c r="M609" s="7">
        <v>45596</v>
      </c>
      <c r="N609" s="7">
        <v>45505</v>
      </c>
      <c r="O609" s="5" t="s">
        <v>87</v>
      </c>
      <c r="P609" s="5" t="s">
        <v>88</v>
      </c>
      <c r="Q609" s="5" t="s">
        <v>683</v>
      </c>
      <c r="R609" s="5">
        <v>26</v>
      </c>
      <c r="S609" s="7">
        <v>45594</v>
      </c>
      <c r="T609" s="6"/>
    </row>
    <row r="610" spans="1:20" ht="15.75" customHeight="1">
      <c r="A610" s="5" t="s">
        <v>465</v>
      </c>
      <c r="B610" s="5" t="s">
        <v>466</v>
      </c>
      <c r="C610" s="5" t="s">
        <v>92</v>
      </c>
      <c r="D610" s="5"/>
      <c r="E610" s="7"/>
      <c r="F610" s="5"/>
      <c r="G610" s="7"/>
      <c r="H610" s="5"/>
      <c r="I610" s="7"/>
      <c r="J610" s="5"/>
      <c r="K610" s="7"/>
      <c r="L610" s="5"/>
      <c r="M610" s="7"/>
      <c r="N610" s="7">
        <v>45591</v>
      </c>
      <c r="O610" s="5" t="s">
        <v>67</v>
      </c>
      <c r="P610" s="5" t="s">
        <v>350</v>
      </c>
      <c r="Q610" s="5" t="s">
        <v>230</v>
      </c>
      <c r="R610" s="5">
        <v>5</v>
      </c>
      <c r="S610" s="7">
        <v>45619</v>
      </c>
      <c r="T610" s="6"/>
    </row>
    <row r="611" spans="1:20" ht="15.75" customHeight="1">
      <c r="A611" s="5" t="s">
        <v>227</v>
      </c>
      <c r="B611" s="5" t="s">
        <v>228</v>
      </c>
      <c r="C611" s="5" t="s">
        <v>368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7">
        <v>45679</v>
      </c>
      <c r="O611" s="5" t="s">
        <v>312</v>
      </c>
      <c r="P611" s="5" t="s">
        <v>88</v>
      </c>
      <c r="Q611" s="5" t="s">
        <v>230</v>
      </c>
      <c r="R611" s="5">
        <v>6</v>
      </c>
      <c r="S611" s="7">
        <v>45698</v>
      </c>
      <c r="T611" s="6"/>
    </row>
    <row r="612" spans="1:20" ht="15.75" customHeight="1">
      <c r="A612" s="5" t="s">
        <v>227</v>
      </c>
      <c r="B612" s="5" t="s">
        <v>228</v>
      </c>
      <c r="C612" s="5" t="s">
        <v>401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>
        <v>45701</v>
      </c>
      <c r="O612" s="5" t="s">
        <v>87</v>
      </c>
      <c r="P612" s="5" t="s">
        <v>88</v>
      </c>
      <c r="Q612" s="5" t="s">
        <v>230</v>
      </c>
      <c r="R612" s="5">
        <v>6</v>
      </c>
      <c r="S612" s="7">
        <v>45720</v>
      </c>
      <c r="T612" s="6"/>
    </row>
    <row r="613" spans="1:20" ht="15.75" customHeight="1">
      <c r="A613" s="5" t="s">
        <v>63</v>
      </c>
      <c r="B613" s="5" t="s">
        <v>166</v>
      </c>
      <c r="C613" s="5" t="s">
        <v>452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>
        <v>45752</v>
      </c>
      <c r="O613" s="5" t="s">
        <v>67</v>
      </c>
      <c r="P613" s="5" t="s">
        <v>59</v>
      </c>
      <c r="Q613" s="5" t="s">
        <v>471</v>
      </c>
      <c r="R613" s="5">
        <v>6</v>
      </c>
      <c r="S613" s="7">
        <v>45787</v>
      </c>
      <c r="T613" s="6"/>
    </row>
    <row r="614" spans="1:20" ht="15.75" customHeight="1">
      <c r="A614" s="5" t="s">
        <v>172</v>
      </c>
      <c r="B614" s="5" t="s">
        <v>173</v>
      </c>
      <c r="C614" s="5" t="s">
        <v>208</v>
      </c>
      <c r="D614" s="5" t="s">
        <v>71</v>
      </c>
      <c r="E614" s="7">
        <v>45382</v>
      </c>
      <c r="F614" s="5" t="s">
        <v>175</v>
      </c>
      <c r="G614" s="7">
        <v>45424</v>
      </c>
      <c r="H614" s="6"/>
      <c r="I614" s="6"/>
      <c r="J614" s="6"/>
      <c r="K614" s="6"/>
      <c r="L614" s="6"/>
      <c r="M614" s="6"/>
      <c r="N614" s="7">
        <v>45382</v>
      </c>
      <c r="O614" s="5" t="s">
        <v>27</v>
      </c>
      <c r="P614" s="5" t="s">
        <v>28</v>
      </c>
      <c r="Q614" s="5" t="s">
        <v>684</v>
      </c>
      <c r="R614" s="5">
        <v>12</v>
      </c>
      <c r="S614" s="7">
        <v>45459</v>
      </c>
      <c r="T614" s="6"/>
    </row>
    <row r="615" spans="1:20" ht="15.75" customHeight="1">
      <c r="A615" s="5" t="s">
        <v>107</v>
      </c>
      <c r="B615" s="5" t="s">
        <v>108</v>
      </c>
      <c r="C615" s="5" t="s">
        <v>139</v>
      </c>
      <c r="D615" s="5" t="s">
        <v>64</v>
      </c>
      <c r="E615" s="7">
        <v>45794</v>
      </c>
      <c r="F615" s="5" t="s">
        <v>65</v>
      </c>
      <c r="G615" s="7">
        <v>45836</v>
      </c>
      <c r="H615" s="6"/>
      <c r="I615" s="6"/>
      <c r="J615" s="6"/>
      <c r="K615" s="6"/>
      <c r="L615" s="6"/>
      <c r="M615" s="6"/>
      <c r="N615" s="7">
        <v>45794</v>
      </c>
      <c r="O615" s="5" t="s">
        <v>67</v>
      </c>
      <c r="P615" s="5" t="s">
        <v>59</v>
      </c>
      <c r="Q615" s="5" t="s">
        <v>110</v>
      </c>
      <c r="R615" s="5">
        <v>12</v>
      </c>
      <c r="S615" s="7">
        <v>45871</v>
      </c>
      <c r="T615" s="6"/>
    </row>
    <row r="616" spans="1:20" ht="15.75" customHeight="1">
      <c r="A616" s="5" t="s">
        <v>360</v>
      </c>
      <c r="B616" s="5" t="s">
        <v>361</v>
      </c>
      <c r="C616" s="5" t="s">
        <v>92</v>
      </c>
      <c r="D616" s="5"/>
      <c r="E616" s="7"/>
      <c r="F616" s="5"/>
      <c r="G616" s="7"/>
      <c r="H616" s="6"/>
      <c r="I616" s="6"/>
      <c r="J616" s="6"/>
      <c r="K616" s="6"/>
      <c r="L616" s="6"/>
      <c r="M616" s="6"/>
      <c r="N616" s="7">
        <v>45682</v>
      </c>
      <c r="O616" s="5" t="s">
        <v>67</v>
      </c>
      <c r="P616" s="5" t="s">
        <v>59</v>
      </c>
      <c r="Q616" s="5" t="s">
        <v>362</v>
      </c>
      <c r="R616" s="5">
        <v>6</v>
      </c>
      <c r="S616" s="7">
        <v>45717</v>
      </c>
      <c r="T616" s="6"/>
    </row>
    <row r="617" spans="1:20" ht="15.75" customHeight="1">
      <c r="A617" s="5" t="s">
        <v>406</v>
      </c>
      <c r="B617" s="5" t="s">
        <v>407</v>
      </c>
      <c r="C617" s="5" t="s">
        <v>92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>
        <v>45703</v>
      </c>
      <c r="O617" s="5" t="s">
        <v>67</v>
      </c>
      <c r="P617" s="5" t="s">
        <v>59</v>
      </c>
      <c r="Q617" s="5"/>
      <c r="R617" s="5">
        <v>6</v>
      </c>
      <c r="S617" s="7">
        <v>45738</v>
      </c>
      <c r="T617" s="6"/>
    </row>
    <row r="618" spans="1:20" ht="15.75" customHeight="1">
      <c r="A618" s="5" t="s">
        <v>64</v>
      </c>
      <c r="B618" s="5" t="s">
        <v>284</v>
      </c>
      <c r="C618" s="5" t="s">
        <v>267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>
        <v>45794</v>
      </c>
      <c r="O618" s="5" t="s">
        <v>67</v>
      </c>
      <c r="P618" s="5" t="s">
        <v>59</v>
      </c>
      <c r="Q618" s="5" t="s">
        <v>168</v>
      </c>
      <c r="R618" s="5">
        <v>6</v>
      </c>
      <c r="S618" s="7">
        <v>45829</v>
      </c>
      <c r="T618" s="6"/>
    </row>
    <row r="619" spans="1:20" ht="15.75" customHeight="1">
      <c r="A619" s="5" t="s">
        <v>206</v>
      </c>
      <c r="B619" s="5" t="s">
        <v>207</v>
      </c>
      <c r="C619" s="5" t="s">
        <v>208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7">
        <v>45619</v>
      </c>
      <c r="O619" s="5" t="s">
        <v>67</v>
      </c>
      <c r="P619" s="5" t="s">
        <v>59</v>
      </c>
      <c r="Q619" s="5" t="s">
        <v>209</v>
      </c>
      <c r="R619" s="5">
        <v>6</v>
      </c>
      <c r="S619" s="7">
        <v>45654</v>
      </c>
      <c r="T619" s="6"/>
    </row>
    <row r="620" spans="1:20" ht="15.75" customHeight="1">
      <c r="A620" s="5" t="s">
        <v>685</v>
      </c>
      <c r="B620" s="5" t="s">
        <v>686</v>
      </c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>
        <v>45493</v>
      </c>
      <c r="O620" s="5" t="s">
        <v>67</v>
      </c>
      <c r="P620" s="5" t="s">
        <v>687</v>
      </c>
      <c r="Q620" s="5"/>
      <c r="R620" s="5"/>
      <c r="S620" s="7">
        <v>45486</v>
      </c>
      <c r="T620" s="6"/>
    </row>
    <row r="621" spans="1:20" ht="15.75" customHeight="1">
      <c r="A621" s="5" t="s">
        <v>62</v>
      </c>
      <c r="B621" s="5" t="s">
        <v>156</v>
      </c>
      <c r="C621" s="5" t="s">
        <v>374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7">
        <v>45680</v>
      </c>
      <c r="O621" s="5" t="s">
        <v>87</v>
      </c>
      <c r="P621" s="5" t="s">
        <v>88</v>
      </c>
      <c r="Q621" s="5" t="s">
        <v>259</v>
      </c>
      <c r="R621" s="5">
        <v>5</v>
      </c>
      <c r="S621" s="7">
        <v>45694</v>
      </c>
      <c r="T621" s="6"/>
    </row>
    <row r="622" spans="1:20" ht="15.75" customHeight="1">
      <c r="A622" s="5" t="s">
        <v>688</v>
      </c>
      <c r="B622" s="5" t="s">
        <v>689</v>
      </c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>
        <v>45523</v>
      </c>
      <c r="O622" s="5" t="s">
        <v>690</v>
      </c>
      <c r="P622" s="5" t="s">
        <v>691</v>
      </c>
      <c r="Q622" s="5"/>
      <c r="R622" s="5">
        <v>1</v>
      </c>
      <c r="S622" s="7">
        <v>45541</v>
      </c>
      <c r="T622" s="6"/>
    </row>
    <row r="623" spans="1:20" ht="15.75" customHeight="1">
      <c r="A623" s="5" t="s">
        <v>692</v>
      </c>
      <c r="B623" s="5" t="s">
        <v>693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/>
      <c r="O623" s="5" t="s">
        <v>67</v>
      </c>
      <c r="P623" s="5" t="s">
        <v>59</v>
      </c>
      <c r="Q623" s="6"/>
      <c r="R623" s="5">
        <v>6</v>
      </c>
      <c r="S623" s="7"/>
      <c r="T623" s="6"/>
    </row>
    <row r="624" spans="1:20" ht="15.75" customHeight="1">
      <c r="A624" s="5" t="s">
        <v>694</v>
      </c>
      <c r="B624" s="5" t="s">
        <v>695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7">
        <v>45402</v>
      </c>
      <c r="O624" s="5" t="s">
        <v>67</v>
      </c>
      <c r="P624" s="5" t="s">
        <v>696</v>
      </c>
      <c r="Q624" s="6"/>
      <c r="R624" s="5">
        <v>1</v>
      </c>
      <c r="S624" s="7">
        <v>45402</v>
      </c>
      <c r="T624" s="6"/>
    </row>
    <row r="625" spans="1:20" ht="15.75" customHeight="1">
      <c r="A625" s="5" t="s">
        <v>99</v>
      </c>
      <c r="B625" s="5" t="s">
        <v>100</v>
      </c>
      <c r="C625" s="5" t="s">
        <v>75</v>
      </c>
      <c r="D625" s="5" t="s">
        <v>43</v>
      </c>
      <c r="E625" s="7">
        <v>45676</v>
      </c>
      <c r="F625" s="5" t="s">
        <v>79</v>
      </c>
      <c r="G625" s="7">
        <v>45718</v>
      </c>
      <c r="H625" s="5" t="s">
        <v>45</v>
      </c>
      <c r="I625" s="7">
        <v>45760</v>
      </c>
      <c r="J625" s="5" t="s">
        <v>46</v>
      </c>
      <c r="K625" s="7">
        <v>45816</v>
      </c>
      <c r="L625" s="5" t="s">
        <v>47</v>
      </c>
      <c r="M625" s="7">
        <v>45865</v>
      </c>
      <c r="N625" s="7">
        <v>45676</v>
      </c>
      <c r="O625" s="5" t="s">
        <v>27</v>
      </c>
      <c r="P625" s="5" t="s">
        <v>28</v>
      </c>
      <c r="Q625" s="5" t="s">
        <v>697</v>
      </c>
      <c r="R625" s="5">
        <v>29</v>
      </c>
      <c r="S625" s="7">
        <v>45872</v>
      </c>
      <c r="T625" s="6"/>
    </row>
    <row r="626" spans="1:20" ht="15.75" customHeight="1">
      <c r="A626" s="5" t="s">
        <v>49</v>
      </c>
      <c r="B626" s="5" t="s">
        <v>50</v>
      </c>
      <c r="C626" s="5" t="s">
        <v>241</v>
      </c>
      <c r="D626" s="5" t="s">
        <v>52</v>
      </c>
      <c r="E626" s="7">
        <v>45645</v>
      </c>
      <c r="F626" s="5" t="s">
        <v>53</v>
      </c>
      <c r="G626" s="7">
        <v>45673</v>
      </c>
      <c r="H626" s="5" t="s">
        <v>54</v>
      </c>
      <c r="I626" s="7">
        <v>45694</v>
      </c>
      <c r="J626" s="5" t="s">
        <v>55</v>
      </c>
      <c r="K626" s="7">
        <v>45713</v>
      </c>
      <c r="L626" s="5" t="s">
        <v>56</v>
      </c>
      <c r="M626" s="7">
        <v>45729</v>
      </c>
      <c r="N626" s="7">
        <v>45645</v>
      </c>
      <c r="O626" s="5" t="s">
        <v>87</v>
      </c>
      <c r="P626" s="5" t="s">
        <v>88</v>
      </c>
      <c r="Q626" s="5" t="s">
        <v>698</v>
      </c>
      <c r="R626" s="5">
        <v>26</v>
      </c>
      <c r="S626" s="7">
        <v>45734</v>
      </c>
      <c r="T626" s="6"/>
    </row>
    <row r="627" spans="1:20" ht="15.75" customHeight="1">
      <c r="A627" s="5" t="s">
        <v>83</v>
      </c>
      <c r="B627" s="5" t="s">
        <v>84</v>
      </c>
      <c r="C627" s="5" t="s">
        <v>222</v>
      </c>
      <c r="D627" s="5" t="s">
        <v>52</v>
      </c>
      <c r="E627" s="7">
        <v>45645</v>
      </c>
      <c r="F627" s="5" t="s">
        <v>71</v>
      </c>
      <c r="G627" s="7">
        <v>45673</v>
      </c>
      <c r="H627" s="5" t="s">
        <v>24</v>
      </c>
      <c r="I627" s="7">
        <v>45694</v>
      </c>
      <c r="J627" s="5"/>
      <c r="K627" s="7"/>
      <c r="L627" s="5"/>
      <c r="M627" s="7"/>
      <c r="N627" s="7">
        <v>45645</v>
      </c>
      <c r="O627" s="5" t="s">
        <v>87</v>
      </c>
      <c r="P627" s="5" t="s">
        <v>88</v>
      </c>
      <c r="Q627" s="5" t="s">
        <v>699</v>
      </c>
      <c r="R627" s="5">
        <v>17</v>
      </c>
      <c r="S627" s="7">
        <v>45701</v>
      </c>
      <c r="T627" s="6"/>
    </row>
    <row r="628" spans="1:20" ht="15.75" customHeight="1">
      <c r="A628" s="5" t="s">
        <v>52</v>
      </c>
      <c r="B628" s="5" t="s">
        <v>276</v>
      </c>
      <c r="C628" s="5" t="s">
        <v>241</v>
      </c>
      <c r="D628" s="5"/>
      <c r="E628" s="7"/>
      <c r="F628" s="5"/>
      <c r="G628" s="7"/>
      <c r="H628" s="5"/>
      <c r="I628" s="7"/>
      <c r="J628" s="6"/>
      <c r="K628" s="6"/>
      <c r="L628" s="6"/>
      <c r="M628" s="6"/>
      <c r="N628" s="7">
        <v>45645</v>
      </c>
      <c r="O628" s="5" t="s">
        <v>87</v>
      </c>
      <c r="P628" s="5" t="s">
        <v>88</v>
      </c>
      <c r="Q628" s="5" t="s">
        <v>277</v>
      </c>
      <c r="R628" s="5">
        <v>5</v>
      </c>
      <c r="S628" s="7">
        <v>45659</v>
      </c>
      <c r="T628" s="6"/>
    </row>
    <row r="629" spans="1:20" ht="15.75" customHeight="1">
      <c r="A629" s="5" t="s">
        <v>598</v>
      </c>
      <c r="B629" s="5" t="s">
        <v>599</v>
      </c>
      <c r="C629" s="5" t="s">
        <v>313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7">
        <v>45591</v>
      </c>
      <c r="O629" s="5" t="s">
        <v>67</v>
      </c>
      <c r="P629" s="5" t="s">
        <v>59</v>
      </c>
      <c r="Q629" s="5" t="s">
        <v>415</v>
      </c>
      <c r="R629" s="5">
        <v>6</v>
      </c>
      <c r="S629" s="7">
        <v>45626</v>
      </c>
      <c r="T629" s="6"/>
    </row>
    <row r="630" spans="1:20" ht="15.75" customHeight="1">
      <c r="A630" s="5" t="s">
        <v>413</v>
      </c>
      <c r="B630" s="5" t="s">
        <v>599</v>
      </c>
      <c r="C630" s="5" t="s">
        <v>399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>
        <v>45708</v>
      </c>
      <c r="O630" s="5" t="s">
        <v>87</v>
      </c>
      <c r="P630" s="5" t="s">
        <v>88</v>
      </c>
      <c r="Q630" s="5"/>
      <c r="R630" s="5">
        <v>6</v>
      </c>
      <c r="S630" s="7">
        <v>45727</v>
      </c>
      <c r="T630" s="6"/>
    </row>
    <row r="631" spans="1:20" ht="15.75" customHeight="1">
      <c r="A631" s="5" t="s">
        <v>369</v>
      </c>
      <c r="B631" s="5" t="s">
        <v>370</v>
      </c>
      <c r="C631" s="5" t="s">
        <v>75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7">
        <v>45745</v>
      </c>
      <c r="O631" s="5" t="s">
        <v>67</v>
      </c>
      <c r="P631" s="5" t="s">
        <v>59</v>
      </c>
      <c r="Q631" s="6"/>
      <c r="R631" s="5">
        <v>6</v>
      </c>
      <c r="S631" s="7">
        <v>45780</v>
      </c>
      <c r="T631" s="6"/>
    </row>
    <row r="632" spans="1:20" ht="15.75" customHeight="1">
      <c r="A632" s="5" t="s">
        <v>71</v>
      </c>
      <c r="B632" s="5" t="s">
        <v>177</v>
      </c>
      <c r="C632" s="5" t="s">
        <v>293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>
        <v>45647</v>
      </c>
      <c r="O632" s="5" t="s">
        <v>67</v>
      </c>
      <c r="P632" s="5" t="s">
        <v>59</v>
      </c>
      <c r="Q632" s="5" t="s">
        <v>179</v>
      </c>
      <c r="R632" s="5">
        <v>6</v>
      </c>
      <c r="S632" s="7">
        <v>45682</v>
      </c>
      <c r="T632" s="6"/>
    </row>
    <row r="633" spans="1:20" ht="15.75" customHeight="1">
      <c r="A633" s="5" t="s">
        <v>386</v>
      </c>
      <c r="B633" s="5" t="s">
        <v>387</v>
      </c>
      <c r="C633" s="5" t="s">
        <v>92</v>
      </c>
      <c r="D633" s="5"/>
      <c r="E633" s="7"/>
      <c r="F633" s="5"/>
      <c r="G633" s="7"/>
      <c r="H633" s="5"/>
      <c r="I633" s="7"/>
      <c r="J633" s="6"/>
      <c r="K633" s="6"/>
      <c r="L633" s="6"/>
      <c r="M633" s="6"/>
      <c r="N633" s="7">
        <v>45689</v>
      </c>
      <c r="O633" s="5" t="s">
        <v>67</v>
      </c>
      <c r="P633" s="5" t="s">
        <v>59</v>
      </c>
      <c r="Q633" s="5"/>
      <c r="R633" s="5">
        <v>6</v>
      </c>
      <c r="S633" s="7">
        <v>45724</v>
      </c>
      <c r="T633" s="6"/>
    </row>
    <row r="634" spans="1:20" ht="15.75" customHeight="1">
      <c r="A634" s="5" t="s">
        <v>334</v>
      </c>
      <c r="B634" s="5" t="s">
        <v>335</v>
      </c>
      <c r="C634" s="5" t="s">
        <v>174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>
        <v>45690</v>
      </c>
      <c r="O634" s="5" t="s">
        <v>27</v>
      </c>
      <c r="P634" s="5" t="s">
        <v>28</v>
      </c>
      <c r="Q634" s="5" t="s">
        <v>336</v>
      </c>
      <c r="R634" s="5">
        <v>6</v>
      </c>
      <c r="S634" s="7">
        <v>45725</v>
      </c>
      <c r="T634" s="6"/>
    </row>
    <row r="635" spans="1:20" ht="15.75" customHeight="1">
      <c r="A635" s="5" t="s">
        <v>394</v>
      </c>
      <c r="B635" s="5" t="s">
        <v>395</v>
      </c>
      <c r="C635" s="5" t="s">
        <v>92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7">
        <v>45697</v>
      </c>
      <c r="O635" s="5" t="s">
        <v>27</v>
      </c>
      <c r="P635" s="5" t="s">
        <v>28</v>
      </c>
      <c r="Q635" s="5"/>
      <c r="R635" s="5">
        <v>18</v>
      </c>
      <c r="S635" s="7">
        <v>45809</v>
      </c>
      <c r="T635" s="6"/>
    </row>
    <row r="636" spans="1:20" ht="15.75" customHeight="1">
      <c r="A636" s="5" t="s">
        <v>206</v>
      </c>
      <c r="B636" s="5" t="s">
        <v>207</v>
      </c>
      <c r="C636" s="5" t="s">
        <v>313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>
        <v>45662</v>
      </c>
      <c r="O636" s="5" t="s">
        <v>27</v>
      </c>
      <c r="P636" s="5" t="s">
        <v>28</v>
      </c>
      <c r="Q636" s="5" t="s">
        <v>324</v>
      </c>
      <c r="R636" s="5">
        <v>6</v>
      </c>
      <c r="S636" s="7">
        <v>45697</v>
      </c>
      <c r="T636" s="6"/>
    </row>
    <row r="637" spans="1:20" ht="15.75" customHeight="1">
      <c r="A637" s="5" t="s">
        <v>65</v>
      </c>
      <c r="B637" s="5" t="s">
        <v>192</v>
      </c>
      <c r="C637" s="5" t="s">
        <v>242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7">
        <v>45836</v>
      </c>
      <c r="O637" s="5" t="s">
        <v>67</v>
      </c>
      <c r="P637" s="5" t="s">
        <v>59</v>
      </c>
      <c r="Q637" s="5" t="s">
        <v>193</v>
      </c>
      <c r="R637" s="5">
        <v>6</v>
      </c>
      <c r="S637" s="7">
        <v>45871</v>
      </c>
      <c r="T637" s="6"/>
    </row>
    <row r="638" spans="1:20" ht="15.75" customHeight="1">
      <c r="A638" s="5" t="s">
        <v>62</v>
      </c>
      <c r="B638" s="5" t="s">
        <v>156</v>
      </c>
      <c r="C638" s="5" t="s">
        <v>405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>
        <v>45703</v>
      </c>
      <c r="O638" s="5" t="s">
        <v>67</v>
      </c>
      <c r="P638" s="5" t="s">
        <v>59</v>
      </c>
      <c r="Q638" s="5" t="s">
        <v>259</v>
      </c>
      <c r="R638" s="5">
        <v>5</v>
      </c>
      <c r="S638" s="7">
        <v>45731</v>
      </c>
      <c r="T638" s="6"/>
    </row>
    <row r="639" spans="1:20" ht="15.75" customHeight="1">
      <c r="A639" s="5" t="s">
        <v>601</v>
      </c>
      <c r="B639" s="5" t="s">
        <v>602</v>
      </c>
      <c r="C639" s="5" t="s">
        <v>174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7">
        <v>45703</v>
      </c>
      <c r="O639" s="5" t="s">
        <v>67</v>
      </c>
      <c r="P639" s="5" t="s">
        <v>59</v>
      </c>
      <c r="Q639" s="5" t="s">
        <v>603</v>
      </c>
      <c r="R639" s="5">
        <v>6</v>
      </c>
      <c r="S639" s="7">
        <v>45738</v>
      </c>
      <c r="T639" s="6"/>
    </row>
    <row r="640" spans="1:20" ht="15.75" customHeight="1">
      <c r="A640" s="5" t="s">
        <v>601</v>
      </c>
      <c r="B640" s="5" t="s">
        <v>602</v>
      </c>
      <c r="C640" s="5" t="s">
        <v>147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7">
        <v>45736</v>
      </c>
      <c r="O640" s="5" t="s">
        <v>87</v>
      </c>
      <c r="P640" s="5" t="s">
        <v>88</v>
      </c>
      <c r="Q640" s="5" t="s">
        <v>603</v>
      </c>
      <c r="R640" s="5">
        <v>6</v>
      </c>
      <c r="S640" s="7">
        <v>45755</v>
      </c>
      <c r="T640" s="6"/>
    </row>
    <row r="641" spans="1:20" ht="15.75" customHeight="1">
      <c r="A641" s="5" t="s">
        <v>175</v>
      </c>
      <c r="B641" s="5" t="s">
        <v>301</v>
      </c>
      <c r="C641" s="5" t="s">
        <v>147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7">
        <v>45591</v>
      </c>
      <c r="O641" s="5" t="s">
        <v>67</v>
      </c>
      <c r="P641" s="5" t="s">
        <v>59</v>
      </c>
      <c r="Q641" s="5" t="s">
        <v>302</v>
      </c>
      <c r="R641" s="5">
        <v>6</v>
      </c>
      <c r="S641" s="7">
        <v>45626</v>
      </c>
      <c r="T641" s="6"/>
    </row>
    <row r="642" spans="1:20" ht="15.75" customHeight="1">
      <c r="A642" s="5" t="s">
        <v>700</v>
      </c>
      <c r="B642" s="5" t="s">
        <v>701</v>
      </c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7">
        <v>45444</v>
      </c>
      <c r="O642" s="5" t="s">
        <v>617</v>
      </c>
      <c r="P642" s="5" t="s">
        <v>702</v>
      </c>
      <c r="Q642" s="5"/>
      <c r="R642" s="5">
        <v>1</v>
      </c>
      <c r="S642" s="7">
        <v>45444</v>
      </c>
      <c r="T642" s="6"/>
    </row>
    <row r="643" spans="1:20" ht="15.75" customHeight="1">
      <c r="A643" s="5" t="s">
        <v>253</v>
      </c>
      <c r="B643" s="5" t="s">
        <v>254</v>
      </c>
      <c r="C643" s="5" t="s">
        <v>208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7">
        <v>45627</v>
      </c>
      <c r="O643" s="5" t="s">
        <v>27</v>
      </c>
      <c r="P643" s="5" t="s">
        <v>28</v>
      </c>
      <c r="Q643" s="5" t="s">
        <v>255</v>
      </c>
      <c r="R643" s="5">
        <v>6</v>
      </c>
      <c r="S643" s="7">
        <v>45662</v>
      </c>
      <c r="T643" s="6"/>
    </row>
    <row r="644" spans="1:20" ht="15.75" customHeight="1">
      <c r="A644" s="5" t="s">
        <v>253</v>
      </c>
      <c r="B644" s="5" t="s">
        <v>254</v>
      </c>
      <c r="C644" s="5" t="s">
        <v>399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7">
        <v>45700</v>
      </c>
      <c r="O644" s="5" t="s">
        <v>312</v>
      </c>
      <c r="P644" s="5" t="s">
        <v>88</v>
      </c>
      <c r="Q644" s="5" t="s">
        <v>255</v>
      </c>
      <c r="R644" s="5">
        <v>6</v>
      </c>
      <c r="S644" s="7">
        <v>45719</v>
      </c>
      <c r="T644" s="6"/>
    </row>
    <row r="645" spans="1:20" ht="15.75" customHeight="1">
      <c r="A645" s="5" t="s">
        <v>253</v>
      </c>
      <c r="B645" s="5" t="s">
        <v>254</v>
      </c>
      <c r="C645" s="5" t="s">
        <v>233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>
        <v>45739</v>
      </c>
      <c r="O645" s="5" t="s">
        <v>27</v>
      </c>
      <c r="P645" s="5" t="s">
        <v>28</v>
      </c>
      <c r="Q645" s="5" t="s">
        <v>416</v>
      </c>
      <c r="R645" s="5">
        <v>6</v>
      </c>
      <c r="S645" s="7">
        <v>45774</v>
      </c>
      <c r="T645" s="6"/>
    </row>
    <row r="646" spans="1:20" ht="15.75" customHeight="1">
      <c r="A646" s="5" t="s">
        <v>291</v>
      </c>
      <c r="B646" s="5" t="s">
        <v>328</v>
      </c>
      <c r="C646" s="5" t="s">
        <v>280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>
        <v>45669</v>
      </c>
      <c r="O646" s="5" t="s">
        <v>27</v>
      </c>
      <c r="P646" s="5" t="s">
        <v>28</v>
      </c>
      <c r="Q646" s="5" t="s">
        <v>329</v>
      </c>
      <c r="R646" s="5">
        <v>6</v>
      </c>
      <c r="S646" s="7">
        <v>45704</v>
      </c>
      <c r="T646" s="6"/>
    </row>
    <row r="647" spans="1:20" ht="15.75" customHeight="1">
      <c r="A647" s="5" t="s">
        <v>24</v>
      </c>
      <c r="B647" s="5" t="s">
        <v>149</v>
      </c>
      <c r="C647" s="5" t="s">
        <v>388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7">
        <v>45689</v>
      </c>
      <c r="O647" s="5" t="s">
        <v>67</v>
      </c>
      <c r="P647" s="5" t="s">
        <v>59</v>
      </c>
      <c r="Q647" s="5" t="s">
        <v>288</v>
      </c>
      <c r="R647" s="5">
        <v>6</v>
      </c>
      <c r="S647" s="7">
        <v>45724</v>
      </c>
      <c r="T647" s="6"/>
    </row>
    <row r="648" spans="1:20" ht="15.75" customHeight="1">
      <c r="A648" s="5" t="s">
        <v>53</v>
      </c>
      <c r="B648" s="5" t="s">
        <v>196</v>
      </c>
      <c r="C648" s="5" t="s">
        <v>260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7">
        <v>45633</v>
      </c>
      <c r="O648" s="5" t="s">
        <v>67</v>
      </c>
      <c r="P648" s="5" t="s">
        <v>59</v>
      </c>
      <c r="Q648" s="5" t="s">
        <v>261</v>
      </c>
      <c r="R648" s="5">
        <v>6</v>
      </c>
      <c r="S648" s="7">
        <v>45668</v>
      </c>
      <c r="T648" s="6"/>
    </row>
    <row r="649" spans="1:20" ht="15.75" customHeight="1">
      <c r="A649" s="5" t="s">
        <v>347</v>
      </c>
      <c r="B649" s="5" t="s">
        <v>348</v>
      </c>
      <c r="C649" s="5" t="s">
        <v>285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7">
        <v>45739</v>
      </c>
      <c r="O649" s="5" t="s">
        <v>27</v>
      </c>
      <c r="P649" s="5" t="s">
        <v>161</v>
      </c>
      <c r="Q649" s="5" t="s">
        <v>230</v>
      </c>
      <c r="R649" s="5">
        <v>5</v>
      </c>
      <c r="S649" s="7">
        <v>45767</v>
      </c>
      <c r="T649" s="6"/>
    </row>
    <row r="650" spans="1:20" ht="15.75" customHeight="1">
      <c r="A650" s="5" t="s">
        <v>24</v>
      </c>
      <c r="B650" s="5" t="s">
        <v>149</v>
      </c>
      <c r="C650" s="5" t="s">
        <v>392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>
        <v>45694</v>
      </c>
      <c r="O650" s="5" t="s">
        <v>87</v>
      </c>
      <c r="P650" s="5" t="s">
        <v>88</v>
      </c>
      <c r="Q650" s="5" t="s">
        <v>316</v>
      </c>
      <c r="R650" s="5">
        <v>6</v>
      </c>
      <c r="S650" s="7">
        <v>45713</v>
      </c>
      <c r="T650" s="6"/>
    </row>
    <row r="651" spans="1:20" ht="15.75" customHeight="1">
      <c r="A651" s="5" t="s">
        <v>55</v>
      </c>
      <c r="B651" s="5" t="s">
        <v>303</v>
      </c>
      <c r="C651" s="5" t="s">
        <v>136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7">
        <v>45694</v>
      </c>
      <c r="O651" s="5" t="s">
        <v>114</v>
      </c>
      <c r="P651" s="5" t="s">
        <v>88</v>
      </c>
      <c r="Q651" s="5" t="s">
        <v>427</v>
      </c>
      <c r="R651" s="5">
        <v>5</v>
      </c>
      <c r="S651" s="7">
        <v>45722</v>
      </c>
      <c r="T651" s="6"/>
    </row>
    <row r="652" spans="1:20" ht="15.75" customHeight="1">
      <c r="A652" s="5" t="s">
        <v>49</v>
      </c>
      <c r="B652" s="5" t="s">
        <v>50</v>
      </c>
      <c r="C652" s="5" t="s">
        <v>366</v>
      </c>
      <c r="D652" s="5" t="s">
        <v>52</v>
      </c>
      <c r="E652" s="7">
        <v>45680</v>
      </c>
      <c r="F652" s="5" t="s">
        <v>53</v>
      </c>
      <c r="G652" s="7">
        <v>45722</v>
      </c>
      <c r="H652" s="5" t="s">
        <v>54</v>
      </c>
      <c r="I652" s="7">
        <v>45764</v>
      </c>
      <c r="J652" s="5" t="s">
        <v>55</v>
      </c>
      <c r="K652" s="7">
        <v>45799</v>
      </c>
      <c r="L652" s="5" t="s">
        <v>56</v>
      </c>
      <c r="M652" s="7">
        <v>45834</v>
      </c>
      <c r="N652" s="7">
        <v>45680</v>
      </c>
      <c r="O652" s="5" t="s">
        <v>114</v>
      </c>
      <c r="P652" s="5" t="s">
        <v>88</v>
      </c>
      <c r="Q652" s="5" t="s">
        <v>375</v>
      </c>
      <c r="R652" s="5">
        <v>26</v>
      </c>
      <c r="S652" s="7">
        <v>45855</v>
      </c>
      <c r="T652" s="6"/>
    </row>
    <row r="653" spans="1:20" ht="15.75" customHeight="1">
      <c r="A653" s="5" t="s">
        <v>83</v>
      </c>
      <c r="B653" s="5" t="s">
        <v>84</v>
      </c>
      <c r="C653" s="5" t="s">
        <v>331</v>
      </c>
      <c r="D653" s="5" t="s">
        <v>52</v>
      </c>
      <c r="E653" s="7">
        <v>45680</v>
      </c>
      <c r="F653" s="5" t="s">
        <v>71</v>
      </c>
      <c r="G653" s="7">
        <v>45729</v>
      </c>
      <c r="H653" s="5" t="s">
        <v>24</v>
      </c>
      <c r="I653" s="7">
        <v>45771</v>
      </c>
      <c r="J653" s="6"/>
      <c r="K653" s="6"/>
      <c r="L653" s="6"/>
      <c r="M653" s="6"/>
      <c r="N653" s="7">
        <v>45680</v>
      </c>
      <c r="O653" s="5" t="s">
        <v>114</v>
      </c>
      <c r="P653" s="5" t="s">
        <v>88</v>
      </c>
      <c r="Q653" s="5" t="s">
        <v>376</v>
      </c>
      <c r="R653" s="5">
        <v>17</v>
      </c>
      <c r="S653" s="7">
        <v>45792</v>
      </c>
      <c r="T653" s="6"/>
    </row>
    <row r="654" spans="1:20" ht="15.75" customHeight="1">
      <c r="A654" s="5" t="s">
        <v>52</v>
      </c>
      <c r="B654" s="5" t="s">
        <v>276</v>
      </c>
      <c r="C654" s="5" t="s">
        <v>366</v>
      </c>
      <c r="D654" s="5"/>
      <c r="E654" s="7"/>
      <c r="F654" s="5"/>
      <c r="G654" s="7"/>
      <c r="H654" s="5"/>
      <c r="I654" s="7"/>
      <c r="J654" s="5"/>
      <c r="K654" s="7"/>
      <c r="L654" s="5"/>
      <c r="M654" s="7"/>
      <c r="N654" s="7">
        <v>45680</v>
      </c>
      <c r="O654" s="5" t="s">
        <v>114</v>
      </c>
      <c r="P654" s="5" t="s">
        <v>88</v>
      </c>
      <c r="Q654" s="5" t="s">
        <v>377</v>
      </c>
      <c r="R654" s="5">
        <v>5</v>
      </c>
      <c r="S654" s="7">
        <v>45708</v>
      </c>
      <c r="T654" s="6"/>
    </row>
    <row r="655" spans="1:20" ht="15.75" customHeight="1">
      <c r="A655" s="5" t="s">
        <v>159</v>
      </c>
      <c r="B655" s="5" t="s">
        <v>160</v>
      </c>
      <c r="C655" s="5" t="s">
        <v>419</v>
      </c>
      <c r="D655" s="5"/>
      <c r="E655" s="7"/>
      <c r="F655" s="5"/>
      <c r="G655" s="7"/>
      <c r="H655" s="5"/>
      <c r="I655" s="7"/>
      <c r="J655" s="5"/>
      <c r="K655" s="7"/>
      <c r="L655" s="5"/>
      <c r="M655" s="7"/>
      <c r="N655" s="7">
        <v>45710</v>
      </c>
      <c r="O655" s="5" t="s">
        <v>67</v>
      </c>
      <c r="P655" s="5" t="s">
        <v>350</v>
      </c>
      <c r="Q655" s="5" t="s">
        <v>162</v>
      </c>
      <c r="R655" s="5">
        <v>5</v>
      </c>
      <c r="S655" s="7">
        <v>45738</v>
      </c>
      <c r="T655" s="6"/>
    </row>
    <row r="656" spans="1:20" ht="15.75" customHeight="1">
      <c r="A656" s="5" t="s">
        <v>24</v>
      </c>
      <c r="B656" s="5" t="s">
        <v>149</v>
      </c>
      <c r="C656" s="5" t="s">
        <v>448</v>
      </c>
      <c r="D656" s="5"/>
      <c r="E656" s="7"/>
      <c r="F656" s="5"/>
      <c r="G656" s="7"/>
      <c r="H656" s="5"/>
      <c r="I656" s="7"/>
      <c r="J656" s="6"/>
      <c r="K656" s="6"/>
      <c r="L656" s="6"/>
      <c r="M656" s="6"/>
      <c r="N656" s="7">
        <v>45731</v>
      </c>
      <c r="O656" s="5" t="s">
        <v>67</v>
      </c>
      <c r="P656" s="5" t="s">
        <v>59</v>
      </c>
      <c r="Q656" s="5"/>
      <c r="R656" s="5">
        <v>6</v>
      </c>
      <c r="S656" s="7">
        <v>45766</v>
      </c>
      <c r="T656" s="6"/>
    </row>
    <row r="657" spans="1:20" ht="15.75" customHeight="1">
      <c r="A657" s="5" t="s">
        <v>127</v>
      </c>
      <c r="B657" s="5" t="s">
        <v>128</v>
      </c>
      <c r="C657" s="5" t="s">
        <v>256</v>
      </c>
      <c r="D657" s="5" t="s">
        <v>24</v>
      </c>
      <c r="E657" s="7">
        <v>45731</v>
      </c>
      <c r="F657" s="5" t="s">
        <v>130</v>
      </c>
      <c r="G657" s="7">
        <v>45773</v>
      </c>
      <c r="H657" s="6"/>
      <c r="I657" s="6"/>
      <c r="J657" s="6"/>
      <c r="K657" s="6"/>
      <c r="L657" s="6"/>
      <c r="M657" s="6"/>
      <c r="N657" s="7">
        <v>45731</v>
      </c>
      <c r="O657" s="5" t="s">
        <v>67</v>
      </c>
      <c r="P657" s="5" t="s">
        <v>59</v>
      </c>
      <c r="Q657" s="5" t="s">
        <v>447</v>
      </c>
      <c r="R657" s="5">
        <v>12</v>
      </c>
      <c r="S657" s="7">
        <v>45808</v>
      </c>
      <c r="T657" s="6"/>
    </row>
    <row r="658" spans="1:20" ht="15.75" customHeight="1">
      <c r="A658" s="5" t="s">
        <v>320</v>
      </c>
      <c r="B658" s="5" t="s">
        <v>321</v>
      </c>
      <c r="C658" s="5" t="s">
        <v>355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7">
        <v>45745</v>
      </c>
      <c r="O658" s="5" t="s">
        <v>67</v>
      </c>
      <c r="P658" s="5" t="s">
        <v>350</v>
      </c>
      <c r="Q658" s="5" t="s">
        <v>286</v>
      </c>
      <c r="R658" s="5">
        <v>5</v>
      </c>
      <c r="S658" s="7">
        <v>45773</v>
      </c>
      <c r="T658" s="6"/>
    </row>
    <row r="659" spans="1:20" ht="15.75" customHeight="1">
      <c r="A659" s="5" t="s">
        <v>130</v>
      </c>
      <c r="B659" s="5" t="s">
        <v>262</v>
      </c>
      <c r="C659" s="5" t="s">
        <v>457</v>
      </c>
      <c r="D659" s="5"/>
      <c r="E659" s="7"/>
      <c r="F659" s="5"/>
      <c r="G659" s="7"/>
      <c r="H659" s="6"/>
      <c r="I659" s="6"/>
      <c r="J659" s="6"/>
      <c r="K659" s="6"/>
      <c r="L659" s="6"/>
      <c r="M659" s="6"/>
      <c r="N659" s="7">
        <v>45773</v>
      </c>
      <c r="O659" s="5" t="s">
        <v>67</v>
      </c>
      <c r="P659" s="5" t="s">
        <v>59</v>
      </c>
      <c r="Q659" s="5" t="s">
        <v>151</v>
      </c>
      <c r="R659" s="5">
        <v>6</v>
      </c>
      <c r="S659" s="7">
        <v>45808</v>
      </c>
      <c r="T659" s="6"/>
    </row>
    <row r="660" spans="1:20" ht="15.75" customHeight="1">
      <c r="A660" s="5" t="s">
        <v>53</v>
      </c>
      <c r="B660" s="5" t="s">
        <v>196</v>
      </c>
      <c r="C660" s="5" t="s">
        <v>51</v>
      </c>
      <c r="D660" s="5"/>
      <c r="E660" s="7"/>
      <c r="F660" s="5"/>
      <c r="G660" s="7"/>
      <c r="H660" s="6"/>
      <c r="I660" s="6"/>
      <c r="J660" s="6"/>
      <c r="K660" s="6"/>
      <c r="L660" s="6"/>
      <c r="M660" s="6"/>
      <c r="N660" s="7">
        <v>45722</v>
      </c>
      <c r="O660" s="5" t="s">
        <v>114</v>
      </c>
      <c r="P660" s="5" t="s">
        <v>88</v>
      </c>
      <c r="Q660" s="5" t="s">
        <v>359</v>
      </c>
      <c r="R660" s="5">
        <v>6</v>
      </c>
      <c r="S660" s="7">
        <v>45757</v>
      </c>
      <c r="T660" s="6"/>
    </row>
    <row r="661" spans="1:20" ht="15.75" customHeight="1">
      <c r="A661" s="5" t="s">
        <v>198</v>
      </c>
      <c r="B661" s="5" t="s">
        <v>199</v>
      </c>
      <c r="C661" s="5" t="s">
        <v>188</v>
      </c>
      <c r="D661" s="5" t="s">
        <v>53</v>
      </c>
      <c r="E661" s="7">
        <v>45752</v>
      </c>
      <c r="F661" s="5" t="s">
        <v>71</v>
      </c>
      <c r="G661" s="7">
        <v>45794</v>
      </c>
      <c r="H661" s="6"/>
      <c r="I661" s="6"/>
      <c r="J661" s="6"/>
      <c r="K661" s="6"/>
      <c r="L661" s="6"/>
      <c r="M661" s="6"/>
      <c r="N661" s="7">
        <v>45752</v>
      </c>
      <c r="O661" s="5" t="s">
        <v>67</v>
      </c>
      <c r="P661" s="5" t="s">
        <v>59</v>
      </c>
      <c r="Q661" s="5" t="s">
        <v>703</v>
      </c>
      <c r="R661" s="5">
        <v>12</v>
      </c>
      <c r="S661" s="7">
        <v>45829</v>
      </c>
      <c r="T661" s="6"/>
    </row>
    <row r="662" spans="1:20" ht="15.75" customHeight="1">
      <c r="A662" s="5" t="s">
        <v>49</v>
      </c>
      <c r="B662" s="5" t="s">
        <v>50</v>
      </c>
      <c r="C662" s="5" t="s">
        <v>282</v>
      </c>
      <c r="D662" s="5" t="s">
        <v>52</v>
      </c>
      <c r="E662" s="7">
        <v>45710</v>
      </c>
      <c r="F662" s="5" t="s">
        <v>53</v>
      </c>
      <c r="G662" s="7">
        <v>45752</v>
      </c>
      <c r="H662" s="5" t="s">
        <v>54</v>
      </c>
      <c r="I662" s="7">
        <v>45794</v>
      </c>
      <c r="J662" s="5" t="s">
        <v>55</v>
      </c>
      <c r="K662" s="7">
        <v>45829</v>
      </c>
      <c r="L662" s="5" t="s">
        <v>56</v>
      </c>
      <c r="M662" s="7">
        <v>45864</v>
      </c>
      <c r="N662" s="7">
        <v>45710</v>
      </c>
      <c r="O662" s="5" t="s">
        <v>67</v>
      </c>
      <c r="P662" s="5" t="s">
        <v>59</v>
      </c>
      <c r="Q662" s="5" t="s">
        <v>420</v>
      </c>
      <c r="R662" s="5">
        <v>26</v>
      </c>
      <c r="S662" s="7">
        <v>45885</v>
      </c>
      <c r="T662" s="6"/>
    </row>
    <row r="663" spans="1:20" ht="15.75" customHeight="1">
      <c r="A663" s="5" t="s">
        <v>54</v>
      </c>
      <c r="B663" s="5" t="s">
        <v>200</v>
      </c>
      <c r="C663" s="5" t="s">
        <v>136</v>
      </c>
      <c r="D663" s="5"/>
      <c r="E663" s="7"/>
      <c r="F663" s="5"/>
      <c r="G663" s="7"/>
      <c r="H663" s="6"/>
      <c r="I663" s="6"/>
      <c r="J663" s="6"/>
      <c r="K663" s="6"/>
      <c r="L663" s="6"/>
      <c r="M663" s="6"/>
      <c r="N663" s="7">
        <v>45668</v>
      </c>
      <c r="O663" s="5" t="s">
        <v>67</v>
      </c>
      <c r="P663" s="5" t="s">
        <v>59</v>
      </c>
      <c r="Q663" s="5" t="s">
        <v>351</v>
      </c>
      <c r="R663" s="5">
        <v>5</v>
      </c>
      <c r="S663" s="7">
        <v>45696</v>
      </c>
      <c r="T663" s="6"/>
    </row>
    <row r="664" spans="1:20" ht="15.75" customHeight="1">
      <c r="A664" s="5" t="s">
        <v>49</v>
      </c>
      <c r="B664" s="5" t="s">
        <v>50</v>
      </c>
      <c r="C664" s="5" t="s">
        <v>139</v>
      </c>
      <c r="D664" s="5" t="s">
        <v>52</v>
      </c>
      <c r="E664" s="7">
        <v>45739</v>
      </c>
      <c r="F664" s="5" t="s">
        <v>53</v>
      </c>
      <c r="G664" s="7">
        <v>45781</v>
      </c>
      <c r="H664" s="5" t="s">
        <v>54</v>
      </c>
      <c r="I664" s="7">
        <v>45823</v>
      </c>
      <c r="J664" s="5" t="s">
        <v>55</v>
      </c>
      <c r="K664" s="7">
        <v>45858</v>
      </c>
      <c r="L664" s="5" t="s">
        <v>56</v>
      </c>
      <c r="M664" s="7">
        <v>45893</v>
      </c>
      <c r="N664" s="7">
        <v>45739</v>
      </c>
      <c r="O664" s="5" t="s">
        <v>27</v>
      </c>
      <c r="P664" s="5" t="s">
        <v>28</v>
      </c>
      <c r="Q664" s="5" t="s">
        <v>456</v>
      </c>
      <c r="R664" s="5">
        <v>26</v>
      </c>
      <c r="S664" s="7">
        <v>45914</v>
      </c>
      <c r="T664" s="6"/>
    </row>
    <row r="665" spans="1:20" ht="15.75" customHeight="1">
      <c r="A665" s="5" t="s">
        <v>83</v>
      </c>
      <c r="B665" s="5" t="s">
        <v>84</v>
      </c>
      <c r="C665" s="5" t="s">
        <v>197</v>
      </c>
      <c r="D665" s="5" t="s">
        <v>52</v>
      </c>
      <c r="E665" s="7">
        <v>45710</v>
      </c>
      <c r="F665" s="5" t="s">
        <v>71</v>
      </c>
      <c r="G665" s="7">
        <v>45752</v>
      </c>
      <c r="H665" s="5" t="s">
        <v>24</v>
      </c>
      <c r="I665" s="7">
        <v>45794</v>
      </c>
      <c r="J665" s="5"/>
      <c r="K665" s="7"/>
      <c r="L665" s="5"/>
      <c r="M665" s="7"/>
      <c r="N665" s="7">
        <v>45710</v>
      </c>
      <c r="O665" s="5" t="s">
        <v>67</v>
      </c>
      <c r="P665" s="5" t="s">
        <v>59</v>
      </c>
      <c r="Q665" s="5" t="s">
        <v>421</v>
      </c>
      <c r="R665" s="5">
        <v>17</v>
      </c>
      <c r="S665" s="7">
        <v>45822</v>
      </c>
      <c r="T665" s="6"/>
    </row>
    <row r="666" spans="1:20" ht="15.75" customHeight="1">
      <c r="A666" s="5" t="s">
        <v>52</v>
      </c>
      <c r="B666" s="5" t="s">
        <v>276</v>
      </c>
      <c r="C666" s="5" t="s">
        <v>282</v>
      </c>
      <c r="D666" s="5"/>
      <c r="E666" s="7"/>
      <c r="F666" s="5"/>
      <c r="G666" s="7"/>
      <c r="H666" s="5"/>
      <c r="I666" s="7"/>
      <c r="J666" s="5"/>
      <c r="K666" s="7"/>
      <c r="L666" s="5"/>
      <c r="M666" s="7"/>
      <c r="N666" s="7">
        <v>45710</v>
      </c>
      <c r="O666" s="5" t="s">
        <v>67</v>
      </c>
      <c r="P666" s="5" t="s">
        <v>59</v>
      </c>
      <c r="Q666" s="5" t="s">
        <v>422</v>
      </c>
      <c r="R666" s="5">
        <v>5</v>
      </c>
      <c r="S666" s="7">
        <v>45738</v>
      </c>
      <c r="T666" s="6"/>
    </row>
    <row r="667" spans="1:20" ht="15.75" customHeight="1">
      <c r="A667" s="5" t="s">
        <v>117</v>
      </c>
      <c r="B667" s="5" t="s">
        <v>118</v>
      </c>
      <c r="C667" s="5" t="s">
        <v>133</v>
      </c>
      <c r="D667" s="5" t="s">
        <v>71</v>
      </c>
      <c r="E667" s="7">
        <v>45707</v>
      </c>
      <c r="F667" s="5" t="s">
        <v>120</v>
      </c>
      <c r="G667" s="7">
        <v>45735</v>
      </c>
      <c r="H667" s="5" t="s">
        <v>121</v>
      </c>
      <c r="I667" s="7">
        <v>45756</v>
      </c>
      <c r="J667" s="6"/>
      <c r="K667" s="6"/>
      <c r="L667" s="6"/>
      <c r="M667" s="6"/>
      <c r="N667" s="7">
        <v>45707</v>
      </c>
      <c r="O667" s="5" t="s">
        <v>312</v>
      </c>
      <c r="P667" s="5" t="s">
        <v>88</v>
      </c>
      <c r="Q667" s="5" t="s">
        <v>409</v>
      </c>
      <c r="R667" s="5">
        <v>18</v>
      </c>
      <c r="S667" s="7">
        <v>45726</v>
      </c>
      <c r="T667" s="6"/>
    </row>
    <row r="668" spans="1:20" ht="15.75" customHeight="1">
      <c r="A668" s="5" t="s">
        <v>360</v>
      </c>
      <c r="B668" s="5" t="s">
        <v>361</v>
      </c>
      <c r="C668" s="5" t="s">
        <v>188</v>
      </c>
      <c r="D668" s="5"/>
      <c r="E668" s="7"/>
      <c r="F668" s="5"/>
      <c r="G668" s="7"/>
      <c r="H668" s="5"/>
      <c r="I668" s="7"/>
      <c r="J668" s="5"/>
      <c r="K668" s="7"/>
      <c r="L668" s="5"/>
      <c r="M668" s="7"/>
      <c r="N668" s="7">
        <v>45708</v>
      </c>
      <c r="O668" s="5" t="s">
        <v>87</v>
      </c>
      <c r="P668" s="5" t="s">
        <v>88</v>
      </c>
      <c r="Q668" s="5"/>
      <c r="R668" s="5">
        <v>6</v>
      </c>
      <c r="S668" s="7">
        <v>45727</v>
      </c>
      <c r="T668" s="6"/>
    </row>
    <row r="669" spans="1:20" ht="15.75" customHeight="1">
      <c r="A669" s="5" t="s">
        <v>122</v>
      </c>
      <c r="B669" s="5" t="s">
        <v>123</v>
      </c>
      <c r="C669" s="5" t="s">
        <v>21</v>
      </c>
      <c r="D669" s="5" t="s">
        <v>71</v>
      </c>
      <c r="E669" s="7">
        <v>45707</v>
      </c>
      <c r="F669" s="5" t="s">
        <v>120</v>
      </c>
      <c r="G669" s="7">
        <v>45735</v>
      </c>
      <c r="H669" s="5"/>
      <c r="I669" s="7"/>
      <c r="J669" s="6"/>
      <c r="K669" s="6"/>
      <c r="L669" s="6"/>
      <c r="M669" s="6"/>
      <c r="N669" s="7">
        <v>45707</v>
      </c>
      <c r="O669" s="5" t="s">
        <v>312</v>
      </c>
      <c r="P669" s="5" t="s">
        <v>88</v>
      </c>
      <c r="Q669" s="5" t="s">
        <v>410</v>
      </c>
      <c r="R669" s="5">
        <v>12</v>
      </c>
      <c r="S669" s="7">
        <v>45747</v>
      </c>
      <c r="T669" s="6"/>
    </row>
    <row r="670" spans="1:20" ht="15.75" customHeight="1">
      <c r="A670" s="5" t="s">
        <v>63</v>
      </c>
      <c r="B670" s="5" t="s">
        <v>166</v>
      </c>
      <c r="C670" s="5" t="s">
        <v>405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>
        <v>45704</v>
      </c>
      <c r="O670" s="5" t="s">
        <v>27</v>
      </c>
      <c r="P670" s="5" t="s">
        <v>28</v>
      </c>
      <c r="Q670" s="5" t="s">
        <v>186</v>
      </c>
      <c r="R670" s="5">
        <v>6</v>
      </c>
      <c r="S670" s="7">
        <v>45739</v>
      </c>
      <c r="T670" s="6"/>
    </row>
    <row r="671" spans="1:20" ht="15.75" customHeight="1">
      <c r="A671" s="5" t="s">
        <v>120</v>
      </c>
      <c r="B671" s="5" t="s">
        <v>224</v>
      </c>
      <c r="C671" s="5" t="s">
        <v>133</v>
      </c>
      <c r="D671" s="5"/>
      <c r="E671" s="7"/>
      <c r="F671" s="5"/>
      <c r="G671" s="7"/>
      <c r="H671" s="5"/>
      <c r="I671" s="7"/>
      <c r="J671" s="6"/>
      <c r="K671" s="6"/>
      <c r="L671" s="6"/>
      <c r="M671" s="6"/>
      <c r="N671" s="7">
        <v>45735</v>
      </c>
      <c r="O671" s="5" t="s">
        <v>312</v>
      </c>
      <c r="P671" s="5" t="s">
        <v>88</v>
      </c>
      <c r="Q671" s="5" t="s">
        <v>226</v>
      </c>
      <c r="R671" s="5">
        <v>6</v>
      </c>
      <c r="S671" s="7">
        <v>45754</v>
      </c>
      <c r="T671" s="6"/>
    </row>
    <row r="672" spans="1:20" ht="15.75" customHeight="1">
      <c r="A672" s="5" t="s">
        <v>121</v>
      </c>
      <c r="B672" s="5" t="s">
        <v>146</v>
      </c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7">
        <v>45756</v>
      </c>
      <c r="O672" s="5" t="s">
        <v>312</v>
      </c>
      <c r="P672" s="5" t="s">
        <v>88</v>
      </c>
      <c r="Q672" s="5" t="s">
        <v>268</v>
      </c>
      <c r="R672" s="5">
        <v>6</v>
      </c>
      <c r="S672" s="8">
        <v>45775</v>
      </c>
      <c r="T672" s="6"/>
    </row>
    <row r="673" spans="1:20" ht="15.75" customHeight="1">
      <c r="A673" s="5" t="s">
        <v>60</v>
      </c>
      <c r="B673" s="5" t="s">
        <v>61</v>
      </c>
      <c r="C673" s="5" t="s">
        <v>197</v>
      </c>
      <c r="D673" s="5" t="s">
        <v>62</v>
      </c>
      <c r="E673" s="7">
        <v>45736</v>
      </c>
      <c r="F673" s="5" t="s">
        <v>63</v>
      </c>
      <c r="G673" s="7">
        <v>45757</v>
      </c>
      <c r="H673" s="5" t="s">
        <v>64</v>
      </c>
      <c r="I673" s="7">
        <v>45778</v>
      </c>
      <c r="J673" s="5" t="s">
        <v>65</v>
      </c>
      <c r="K673" s="7">
        <v>45799</v>
      </c>
      <c r="L673" s="6"/>
      <c r="M673" s="6"/>
      <c r="N673" s="7">
        <v>45736</v>
      </c>
      <c r="O673" s="5" t="s">
        <v>87</v>
      </c>
      <c r="P673" s="5" t="s">
        <v>88</v>
      </c>
      <c r="Q673" s="5" t="s">
        <v>451</v>
      </c>
      <c r="R673" s="5">
        <v>23</v>
      </c>
      <c r="S673" s="7">
        <v>45813</v>
      </c>
      <c r="T673" s="6"/>
    </row>
    <row r="674" spans="1:20" ht="15.75" customHeight="1">
      <c r="A674" s="5" t="s">
        <v>152</v>
      </c>
      <c r="B674" s="5" t="s">
        <v>153</v>
      </c>
      <c r="C674" s="5" t="s">
        <v>323</v>
      </c>
      <c r="D674" s="5" t="s">
        <v>62</v>
      </c>
      <c r="E674" s="7">
        <v>45736</v>
      </c>
      <c r="F674" s="5" t="s">
        <v>63</v>
      </c>
      <c r="G674" s="7">
        <v>45757</v>
      </c>
      <c r="H674" s="5" t="s">
        <v>64</v>
      </c>
      <c r="I674" s="7">
        <v>45778</v>
      </c>
      <c r="J674" s="6"/>
      <c r="K674" s="6"/>
      <c r="L674" s="6"/>
      <c r="M674" s="6"/>
      <c r="N674" s="7">
        <v>45736</v>
      </c>
      <c r="O674" s="5" t="s">
        <v>87</v>
      </c>
      <c r="P674" s="5" t="s">
        <v>88</v>
      </c>
      <c r="Q674" s="5" t="s">
        <v>704</v>
      </c>
      <c r="R674" s="5">
        <v>17</v>
      </c>
      <c r="S674" s="7">
        <v>45792</v>
      </c>
      <c r="T674" s="6"/>
    </row>
    <row r="675" spans="1:20" ht="15.75" customHeight="1">
      <c r="A675" s="5" t="s">
        <v>62</v>
      </c>
      <c r="B675" s="5" t="s">
        <v>156</v>
      </c>
      <c r="C675" s="5" t="s">
        <v>452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7">
        <v>45736</v>
      </c>
      <c r="O675" s="5" t="s">
        <v>87</v>
      </c>
      <c r="P675" s="5" t="s">
        <v>88</v>
      </c>
      <c r="Q675" s="5" t="s">
        <v>158</v>
      </c>
      <c r="R675" s="5">
        <v>5</v>
      </c>
      <c r="S675" s="7">
        <v>45750</v>
      </c>
      <c r="T675" s="6"/>
    </row>
    <row r="676" spans="1:20" ht="15.75" customHeight="1">
      <c r="A676" s="5" t="s">
        <v>63</v>
      </c>
      <c r="B676" s="5" t="s">
        <v>166</v>
      </c>
      <c r="C676" s="5" t="s">
        <v>453</v>
      </c>
      <c r="D676" s="5"/>
      <c r="E676" s="7"/>
      <c r="F676" s="5"/>
      <c r="G676" s="7"/>
      <c r="H676" s="5"/>
      <c r="I676" s="7"/>
      <c r="J676" s="5"/>
      <c r="K676" s="7"/>
      <c r="L676" s="6"/>
      <c r="M676" s="6"/>
      <c r="N676" s="7">
        <v>45757</v>
      </c>
      <c r="O676" s="5" t="s">
        <v>87</v>
      </c>
      <c r="P676" s="5" t="s">
        <v>88</v>
      </c>
      <c r="Q676" s="5" t="s">
        <v>168</v>
      </c>
      <c r="R676" s="5">
        <v>6</v>
      </c>
      <c r="S676" s="7">
        <v>45776</v>
      </c>
      <c r="T676" s="6"/>
    </row>
    <row r="677" spans="1:20" ht="15.75" customHeight="1">
      <c r="A677" s="5" t="s">
        <v>107</v>
      </c>
      <c r="B677" s="5" t="s">
        <v>108</v>
      </c>
      <c r="C677" s="5" t="s">
        <v>379</v>
      </c>
      <c r="D677" s="5" t="s">
        <v>64</v>
      </c>
      <c r="E677" s="7">
        <v>45778</v>
      </c>
      <c r="F677" s="5" t="s">
        <v>65</v>
      </c>
      <c r="G677" s="7">
        <v>45799</v>
      </c>
      <c r="H677" s="5"/>
      <c r="I677" s="7"/>
      <c r="J677" s="6"/>
      <c r="K677" s="6"/>
      <c r="L677" s="6"/>
      <c r="M677" s="6"/>
      <c r="N677" s="7">
        <v>45778</v>
      </c>
      <c r="O677" s="5" t="s">
        <v>87</v>
      </c>
      <c r="P677" s="5" t="s">
        <v>88</v>
      </c>
      <c r="Q677" s="5" t="s">
        <v>283</v>
      </c>
      <c r="R677" s="5">
        <v>12</v>
      </c>
      <c r="S677" s="7">
        <v>45818</v>
      </c>
      <c r="T677" s="6"/>
    </row>
    <row r="678" spans="1:20" ht="15.75" customHeight="1">
      <c r="A678" s="5" t="s">
        <v>64</v>
      </c>
      <c r="B678" s="5" t="s">
        <v>284</v>
      </c>
      <c r="C678" s="5" t="s">
        <v>229</v>
      </c>
      <c r="D678" s="5"/>
      <c r="E678" s="7"/>
      <c r="F678" s="5"/>
      <c r="G678" s="7"/>
      <c r="H678" s="5"/>
      <c r="I678" s="7"/>
      <c r="J678" s="5"/>
      <c r="K678" s="7"/>
      <c r="L678" s="6"/>
      <c r="M678" s="6"/>
      <c r="N678" s="7">
        <v>45778</v>
      </c>
      <c r="O678" s="5" t="s">
        <v>87</v>
      </c>
      <c r="P678" s="5" t="s">
        <v>88</v>
      </c>
      <c r="Q678" s="5" t="s">
        <v>286</v>
      </c>
      <c r="R678" s="5">
        <v>6</v>
      </c>
      <c r="S678" s="7">
        <v>45797</v>
      </c>
      <c r="T678" s="6"/>
    </row>
    <row r="679" spans="1:20" ht="15.75" customHeight="1">
      <c r="A679" s="5" t="s">
        <v>65</v>
      </c>
      <c r="B679" s="5" t="s">
        <v>192</v>
      </c>
      <c r="C679" s="5" t="s">
        <v>139</v>
      </c>
      <c r="D679" s="5"/>
      <c r="E679" s="7"/>
      <c r="F679" s="5"/>
      <c r="G679" s="7"/>
      <c r="H679" s="5"/>
      <c r="I679" s="7"/>
      <c r="J679" s="6"/>
      <c r="K679" s="6"/>
      <c r="L679" s="6"/>
      <c r="M679" s="6"/>
      <c r="N679" s="7">
        <v>45799</v>
      </c>
      <c r="O679" s="5" t="s">
        <v>87</v>
      </c>
      <c r="P679" s="5" t="s">
        <v>88</v>
      </c>
      <c r="Q679" s="5" t="s">
        <v>193</v>
      </c>
      <c r="R679" s="5">
        <v>6</v>
      </c>
      <c r="S679" s="7">
        <v>45818</v>
      </c>
      <c r="T679" s="6"/>
    </row>
    <row r="680" spans="1:20" ht="15.75" customHeight="1">
      <c r="A680" s="5" t="s">
        <v>172</v>
      </c>
      <c r="B680" s="5" t="s">
        <v>173</v>
      </c>
      <c r="C680" s="5" t="s">
        <v>147</v>
      </c>
      <c r="D680" s="5" t="s">
        <v>71</v>
      </c>
      <c r="E680" s="7">
        <v>45673</v>
      </c>
      <c r="F680" s="5" t="s">
        <v>175</v>
      </c>
      <c r="G680" s="7">
        <v>45701</v>
      </c>
      <c r="H680" s="6"/>
      <c r="I680" s="6"/>
      <c r="J680" s="6"/>
      <c r="K680" s="6"/>
      <c r="L680" s="6"/>
      <c r="M680" s="6"/>
      <c r="N680" s="7">
        <v>45673</v>
      </c>
      <c r="O680" s="5" t="s">
        <v>87</v>
      </c>
      <c r="P680" s="5" t="s">
        <v>88</v>
      </c>
      <c r="Q680" s="5" t="s">
        <v>539</v>
      </c>
      <c r="R680" s="5">
        <v>12</v>
      </c>
      <c r="S680" s="7">
        <v>45713</v>
      </c>
      <c r="T680" s="6"/>
    </row>
    <row r="681" spans="1:20" ht="15.75" customHeight="1">
      <c r="A681" s="5" t="s">
        <v>71</v>
      </c>
      <c r="B681" s="5" t="s">
        <v>177</v>
      </c>
      <c r="C681" s="5" t="s">
        <v>307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>
        <v>45659</v>
      </c>
      <c r="O681" s="5" t="s">
        <v>114</v>
      </c>
      <c r="P681" s="5" t="s">
        <v>88</v>
      </c>
      <c r="Q681" s="5" t="s">
        <v>230</v>
      </c>
      <c r="R681" s="5">
        <v>6</v>
      </c>
      <c r="S681" s="8">
        <v>45694</v>
      </c>
      <c r="T681" s="6"/>
    </row>
    <row r="682" spans="1:20" ht="15.75" customHeight="1">
      <c r="A682" s="5" t="s">
        <v>175</v>
      </c>
      <c r="B682" s="5" t="s">
        <v>301</v>
      </c>
      <c r="C682" s="5" t="s">
        <v>119</v>
      </c>
      <c r="D682" s="5"/>
      <c r="E682" s="7"/>
      <c r="F682" s="5"/>
      <c r="G682" s="7"/>
      <c r="H682" s="6"/>
      <c r="I682" s="6"/>
      <c r="J682" s="6"/>
      <c r="K682" s="6"/>
      <c r="L682" s="6"/>
      <c r="M682" s="6"/>
      <c r="N682" s="7">
        <v>45701</v>
      </c>
      <c r="O682" s="5" t="s">
        <v>87</v>
      </c>
      <c r="P682" s="5" t="s">
        <v>88</v>
      </c>
      <c r="Q682" s="5" t="s">
        <v>302</v>
      </c>
      <c r="R682" s="5">
        <v>6</v>
      </c>
      <c r="S682" s="8">
        <v>45720</v>
      </c>
      <c r="T682" s="6"/>
    </row>
    <row r="683" spans="1:20" ht="15.75" customHeight="1">
      <c r="A683" s="5" t="s">
        <v>172</v>
      </c>
      <c r="B683" s="5" t="s">
        <v>173</v>
      </c>
      <c r="C683" s="5" t="s">
        <v>174</v>
      </c>
      <c r="D683" s="5" t="s">
        <v>71</v>
      </c>
      <c r="E683" s="7">
        <v>45605</v>
      </c>
      <c r="F683" s="5" t="s">
        <v>175</v>
      </c>
      <c r="G683" s="7">
        <v>45654</v>
      </c>
      <c r="H683" s="6"/>
      <c r="I683" s="6"/>
      <c r="J683" s="6"/>
      <c r="K683" s="6"/>
      <c r="L683" s="6"/>
      <c r="M683" s="6"/>
      <c r="N683" s="7">
        <v>45605</v>
      </c>
      <c r="O683" s="5" t="s">
        <v>67</v>
      </c>
      <c r="P683" s="5" t="s">
        <v>59</v>
      </c>
      <c r="Q683" s="5" t="s">
        <v>176</v>
      </c>
      <c r="R683" s="5">
        <v>12</v>
      </c>
      <c r="S683" s="8">
        <v>45682</v>
      </c>
      <c r="T683" s="6"/>
    </row>
    <row r="684" spans="1:20" ht="15.75" customHeight="1">
      <c r="A684" s="5" t="s">
        <v>71</v>
      </c>
      <c r="B684" s="5" t="s">
        <v>177</v>
      </c>
      <c r="C684" s="5" t="s">
        <v>178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>
        <v>45605</v>
      </c>
      <c r="O684" s="5" t="s">
        <v>67</v>
      </c>
      <c r="P684" s="5" t="s">
        <v>59</v>
      </c>
      <c r="Q684" s="5" t="s">
        <v>179</v>
      </c>
      <c r="R684" s="5">
        <v>6</v>
      </c>
      <c r="S684" s="8">
        <v>45640</v>
      </c>
      <c r="T684" s="6"/>
    </row>
    <row r="685" spans="1:20" ht="15.75" customHeight="1">
      <c r="A685" s="5" t="s">
        <v>71</v>
      </c>
      <c r="B685" s="5" t="s">
        <v>177</v>
      </c>
      <c r="C685" s="5" t="s">
        <v>355</v>
      </c>
      <c r="D685" s="5"/>
      <c r="E685" s="7"/>
      <c r="F685" s="5"/>
      <c r="G685" s="7"/>
      <c r="H685" s="6"/>
      <c r="I685" s="6"/>
      <c r="J685" s="6"/>
      <c r="K685" s="6"/>
      <c r="L685" s="6"/>
      <c r="M685" s="6"/>
      <c r="N685" s="7">
        <v>45673</v>
      </c>
      <c r="O685" s="5" t="s">
        <v>87</v>
      </c>
      <c r="P685" s="5" t="s">
        <v>88</v>
      </c>
      <c r="Q685" s="5" t="s">
        <v>230</v>
      </c>
      <c r="R685" s="5">
        <v>6</v>
      </c>
      <c r="S685" s="8">
        <v>45692</v>
      </c>
      <c r="T685" s="6"/>
    </row>
    <row r="686" spans="1:20" ht="15.75" customHeight="1">
      <c r="A686" s="5" t="s">
        <v>465</v>
      </c>
      <c r="B686" s="5" t="s">
        <v>466</v>
      </c>
      <c r="C686" s="5" t="s">
        <v>188</v>
      </c>
      <c r="D686" s="5"/>
      <c r="E686" s="7"/>
      <c r="F686" s="5"/>
      <c r="G686" s="7"/>
      <c r="H686" s="6"/>
      <c r="I686" s="6"/>
      <c r="J686" s="6"/>
      <c r="K686" s="6"/>
      <c r="L686" s="6"/>
      <c r="M686" s="6"/>
      <c r="N686" s="7">
        <v>45697</v>
      </c>
      <c r="O686" s="5" t="s">
        <v>27</v>
      </c>
      <c r="P686" s="5" t="s">
        <v>161</v>
      </c>
      <c r="Q686" s="5" t="s">
        <v>230</v>
      </c>
      <c r="R686" s="5">
        <v>5</v>
      </c>
      <c r="S686" s="8">
        <v>45725</v>
      </c>
      <c r="T686" s="6"/>
    </row>
    <row r="687" spans="1:20" ht="15.75" customHeight="1">
      <c r="A687" s="5" t="s">
        <v>130</v>
      </c>
      <c r="B687" s="5" t="s">
        <v>262</v>
      </c>
      <c r="C687" s="5" t="s">
        <v>263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>
        <v>45633</v>
      </c>
      <c r="O687" s="5" t="s">
        <v>67</v>
      </c>
      <c r="P687" s="5" t="s">
        <v>59</v>
      </c>
      <c r="Q687" s="5" t="s">
        <v>264</v>
      </c>
      <c r="R687" s="5">
        <v>6</v>
      </c>
      <c r="S687" s="8">
        <v>45668</v>
      </c>
      <c r="T687" s="6"/>
    </row>
    <row r="688" spans="1:20" ht="15.75" customHeight="1">
      <c r="A688" s="5" t="s">
        <v>71</v>
      </c>
      <c r="B688" s="5" t="s">
        <v>177</v>
      </c>
      <c r="C688" s="5" t="s">
        <v>411</v>
      </c>
      <c r="D688" s="5"/>
      <c r="E688" s="7"/>
      <c r="F688" s="5"/>
      <c r="G688" s="7"/>
      <c r="H688" s="6"/>
      <c r="I688" s="6"/>
      <c r="J688" s="6"/>
      <c r="K688" s="6"/>
      <c r="L688" s="6"/>
      <c r="M688" s="6"/>
      <c r="N688" s="7">
        <v>45707</v>
      </c>
      <c r="O688" s="5" t="s">
        <v>312</v>
      </c>
      <c r="P688" s="5" t="s">
        <v>88</v>
      </c>
      <c r="Q688" s="5" t="s">
        <v>302</v>
      </c>
      <c r="R688" s="5">
        <v>6</v>
      </c>
      <c r="S688" s="8">
        <v>45726</v>
      </c>
      <c r="T688" s="6"/>
    </row>
    <row r="689" spans="1:20" ht="15.75" customHeight="1">
      <c r="A689" s="5" t="s">
        <v>120</v>
      </c>
      <c r="B689" s="5" t="s">
        <v>224</v>
      </c>
      <c r="C689" s="5" t="s">
        <v>119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7">
        <v>45696</v>
      </c>
      <c r="O689" s="5" t="s">
        <v>67</v>
      </c>
      <c r="P689" s="5" t="s">
        <v>59</v>
      </c>
      <c r="Q689" s="5" t="s">
        <v>226</v>
      </c>
      <c r="R689" s="5">
        <v>6</v>
      </c>
      <c r="S689" s="7">
        <v>45731</v>
      </c>
      <c r="T689" s="6"/>
    </row>
    <row r="690" spans="1:20" ht="15.75" customHeight="1">
      <c r="A690" s="5" t="s">
        <v>334</v>
      </c>
      <c r="B690" s="5" t="s">
        <v>335</v>
      </c>
      <c r="C690" s="5" t="s">
        <v>147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7">
        <v>45724</v>
      </c>
      <c r="O690" s="5" t="s">
        <v>67</v>
      </c>
      <c r="P690" s="5" t="s">
        <v>59</v>
      </c>
      <c r="Q690" s="5"/>
      <c r="R690" s="5">
        <v>6</v>
      </c>
      <c r="S690" s="8">
        <v>45759</v>
      </c>
      <c r="T690" s="6"/>
    </row>
    <row r="691" spans="1:20" ht="15.75" customHeight="1">
      <c r="A691" s="5" t="s">
        <v>206</v>
      </c>
      <c r="B691" s="5" t="s">
        <v>207</v>
      </c>
      <c r="C691" s="5" t="s">
        <v>233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>
        <v>45724</v>
      </c>
      <c r="O691" s="5" t="s">
        <v>67</v>
      </c>
      <c r="P691" s="5" t="s">
        <v>59</v>
      </c>
      <c r="Q691" s="5"/>
      <c r="R691" s="5">
        <v>6</v>
      </c>
      <c r="S691" s="8">
        <v>45759</v>
      </c>
      <c r="T691" s="6"/>
    </row>
    <row r="692" spans="1:20" ht="15.75" customHeight="1">
      <c r="A692" s="5" t="s">
        <v>206</v>
      </c>
      <c r="B692" s="5" t="s">
        <v>207</v>
      </c>
      <c r="C692" s="5" t="s">
        <v>174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7">
        <v>45739</v>
      </c>
      <c r="O692" s="5" t="s">
        <v>27</v>
      </c>
      <c r="P692" s="5" t="s">
        <v>28</v>
      </c>
      <c r="Q692" s="5"/>
      <c r="R692" s="5">
        <v>6</v>
      </c>
      <c r="S692" s="8">
        <v>45774</v>
      </c>
      <c r="T692" s="6"/>
    </row>
    <row r="693" spans="1:20" ht="15.75" customHeight="1">
      <c r="A693" s="5" t="s">
        <v>19</v>
      </c>
      <c r="B693" s="5" t="s">
        <v>20</v>
      </c>
      <c r="C693" s="5" t="s">
        <v>75</v>
      </c>
      <c r="D693" s="5" t="s">
        <v>22</v>
      </c>
      <c r="E693" s="7">
        <v>45645</v>
      </c>
      <c r="F693" s="5" t="s">
        <v>23</v>
      </c>
      <c r="G693" s="7">
        <v>45673</v>
      </c>
      <c r="H693" s="5" t="s">
        <v>24</v>
      </c>
      <c r="I693" s="7">
        <v>45694</v>
      </c>
      <c r="J693" s="5" t="s">
        <v>125</v>
      </c>
      <c r="K693" s="7">
        <v>45715</v>
      </c>
      <c r="L693" s="5" t="s">
        <v>26</v>
      </c>
      <c r="M693" s="7">
        <v>45736</v>
      </c>
      <c r="N693" s="7">
        <v>45645</v>
      </c>
      <c r="O693" s="5" t="s">
        <v>87</v>
      </c>
      <c r="P693" s="5" t="s">
        <v>88</v>
      </c>
      <c r="Q693" s="5" t="s">
        <v>705</v>
      </c>
      <c r="R693" s="5">
        <v>30</v>
      </c>
      <c r="S693" s="8">
        <v>45748</v>
      </c>
      <c r="T693" s="6"/>
    </row>
    <row r="694" spans="1:20" ht="15.75" customHeight="1">
      <c r="A694" s="5" t="s">
        <v>22</v>
      </c>
      <c r="B694" s="5" t="s">
        <v>278</v>
      </c>
      <c r="C694" s="5" t="s">
        <v>85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7">
        <v>45645</v>
      </c>
      <c r="O694" s="5" t="s">
        <v>87</v>
      </c>
      <c r="P694" s="5" t="s">
        <v>88</v>
      </c>
      <c r="Q694" s="5" t="s">
        <v>279</v>
      </c>
      <c r="R694" s="5">
        <v>6</v>
      </c>
      <c r="S694" s="8">
        <v>45664</v>
      </c>
      <c r="T694" s="6"/>
    </row>
    <row r="695" spans="1:20" ht="15.75" customHeight="1">
      <c r="A695" s="5" t="s">
        <v>79</v>
      </c>
      <c r="B695" s="5" t="s">
        <v>271</v>
      </c>
      <c r="C695" s="5" t="s">
        <v>280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7">
        <v>45645</v>
      </c>
      <c r="O695" s="5" t="s">
        <v>87</v>
      </c>
      <c r="P695" s="5" t="s">
        <v>88</v>
      </c>
      <c r="Q695" s="5" t="s">
        <v>281</v>
      </c>
      <c r="R695" s="5">
        <v>6</v>
      </c>
      <c r="S695" s="8">
        <v>45664</v>
      </c>
      <c r="T695" s="6"/>
    </row>
    <row r="696" spans="1:20" ht="15.75" customHeight="1">
      <c r="A696" s="5" t="s">
        <v>291</v>
      </c>
      <c r="B696" s="5" t="s">
        <v>328</v>
      </c>
      <c r="C696" s="5" t="s">
        <v>263</v>
      </c>
      <c r="D696" s="5"/>
      <c r="E696" s="7"/>
      <c r="F696" s="5"/>
      <c r="G696" s="7"/>
      <c r="H696" s="5"/>
      <c r="I696" s="7"/>
      <c r="J696" s="5"/>
      <c r="K696" s="7"/>
      <c r="L696" s="5"/>
      <c r="M696" s="7"/>
      <c r="N696" s="7">
        <v>45696</v>
      </c>
      <c r="O696" s="5" t="s">
        <v>67</v>
      </c>
      <c r="P696" s="5" t="s">
        <v>59</v>
      </c>
      <c r="Q696" s="5" t="s">
        <v>329</v>
      </c>
      <c r="R696" s="5">
        <v>6</v>
      </c>
      <c r="S696" s="8">
        <v>45731</v>
      </c>
      <c r="T696" s="6"/>
    </row>
    <row r="697" spans="1:20" ht="15.75" customHeight="1">
      <c r="A697" s="5" t="s">
        <v>52</v>
      </c>
      <c r="B697" s="5" t="s">
        <v>276</v>
      </c>
      <c r="C697" s="5" t="s">
        <v>136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7">
        <v>45598</v>
      </c>
      <c r="O697" s="5" t="s">
        <v>67</v>
      </c>
      <c r="P697" s="5" t="s">
        <v>59</v>
      </c>
      <c r="Q697" s="5" t="s">
        <v>277</v>
      </c>
      <c r="R697" s="5">
        <v>5</v>
      </c>
      <c r="S697" s="8">
        <v>45626</v>
      </c>
      <c r="T697" s="6"/>
    </row>
    <row r="698" spans="1:20" ht="15.75" customHeight="1">
      <c r="A698" s="5" t="s">
        <v>55</v>
      </c>
      <c r="B698" s="5" t="s">
        <v>303</v>
      </c>
      <c r="C698" s="5" t="s">
        <v>241</v>
      </c>
      <c r="D698" s="5"/>
      <c r="E698" s="7"/>
      <c r="F698" s="5"/>
      <c r="G698" s="7"/>
      <c r="H698" s="5"/>
      <c r="I698" s="7"/>
      <c r="J698" s="5"/>
      <c r="K698" s="7"/>
      <c r="L698" s="5"/>
      <c r="M698" s="7"/>
      <c r="N698" s="7">
        <v>45703</v>
      </c>
      <c r="O698" s="5" t="s">
        <v>67</v>
      </c>
      <c r="P698" s="5" t="s">
        <v>59</v>
      </c>
      <c r="Q698" s="5" t="s">
        <v>408</v>
      </c>
      <c r="R698" s="5">
        <v>5</v>
      </c>
      <c r="S698" s="8">
        <v>45731</v>
      </c>
      <c r="T698" s="6"/>
    </row>
    <row r="699" spans="1:20" ht="15.75" customHeight="1">
      <c r="A699" s="5" t="s">
        <v>56</v>
      </c>
      <c r="B699" s="5" t="s">
        <v>251</v>
      </c>
      <c r="C699" s="5" t="s">
        <v>115</v>
      </c>
      <c r="D699" s="5"/>
      <c r="E699" s="7"/>
      <c r="F699" s="5"/>
      <c r="G699" s="7"/>
      <c r="H699" s="5"/>
      <c r="I699" s="7"/>
      <c r="J699" s="5"/>
      <c r="K699" s="7"/>
      <c r="L699" s="5"/>
      <c r="M699" s="7"/>
      <c r="N699" s="7">
        <v>45729</v>
      </c>
      <c r="O699" s="5" t="s">
        <v>114</v>
      </c>
      <c r="P699" s="5" t="s">
        <v>88</v>
      </c>
      <c r="Q699" s="5" t="s">
        <v>252</v>
      </c>
      <c r="R699" s="5">
        <v>6</v>
      </c>
      <c r="S699" s="8">
        <v>45764</v>
      </c>
      <c r="T699" s="6"/>
    </row>
    <row r="700" spans="1:20" ht="15.75" customHeight="1">
      <c r="A700" s="5" t="s">
        <v>90</v>
      </c>
      <c r="B700" s="5" t="s">
        <v>91</v>
      </c>
      <c r="C700" s="5" t="s">
        <v>296</v>
      </c>
      <c r="D700" s="5" t="s">
        <v>93</v>
      </c>
      <c r="E700" s="7">
        <v>45669</v>
      </c>
      <c r="F700" s="5" t="s">
        <v>94</v>
      </c>
      <c r="G700" s="7">
        <v>45711</v>
      </c>
      <c r="H700" s="5" t="s">
        <v>95</v>
      </c>
      <c r="I700" s="7">
        <v>45746</v>
      </c>
      <c r="J700" s="5" t="s">
        <v>96</v>
      </c>
      <c r="K700" s="7">
        <v>45788</v>
      </c>
      <c r="L700" s="5" t="s">
        <v>97</v>
      </c>
      <c r="M700" s="7">
        <v>45830</v>
      </c>
      <c r="N700" s="7">
        <v>45669</v>
      </c>
      <c r="O700" s="5" t="s">
        <v>27</v>
      </c>
      <c r="P700" s="5" t="s">
        <v>28</v>
      </c>
      <c r="Q700" s="5" t="s">
        <v>352</v>
      </c>
      <c r="R700" s="5">
        <v>27</v>
      </c>
      <c r="S700" s="8">
        <v>45858</v>
      </c>
      <c r="T700" s="6"/>
    </row>
    <row r="701" spans="1:20" ht="15.75" customHeight="1">
      <c r="A701" s="5" t="s">
        <v>93</v>
      </c>
      <c r="B701" s="5" t="s">
        <v>353</v>
      </c>
      <c r="C701" s="5" t="s">
        <v>208</v>
      </c>
      <c r="D701" s="5"/>
      <c r="E701" s="7"/>
      <c r="F701" s="5"/>
      <c r="G701" s="7"/>
      <c r="H701" s="5"/>
      <c r="I701" s="7"/>
      <c r="J701" s="5"/>
      <c r="K701" s="7"/>
      <c r="L701" s="5"/>
      <c r="M701" s="7"/>
      <c r="N701" s="7">
        <v>45669</v>
      </c>
      <c r="O701" s="5" t="s">
        <v>27</v>
      </c>
      <c r="P701" s="5" t="s">
        <v>28</v>
      </c>
      <c r="Q701" s="5" t="s">
        <v>354</v>
      </c>
      <c r="R701" s="5">
        <v>6</v>
      </c>
      <c r="S701" s="8">
        <v>45704</v>
      </c>
      <c r="T701" s="6"/>
    </row>
    <row r="702" spans="1:20" ht="15.75" customHeight="1">
      <c r="A702" s="5" t="s">
        <v>90</v>
      </c>
      <c r="B702" s="5" t="s">
        <v>91</v>
      </c>
      <c r="C702" s="5" t="s">
        <v>208</v>
      </c>
      <c r="D702" s="5" t="s">
        <v>93</v>
      </c>
      <c r="E702" s="7">
        <v>45729</v>
      </c>
      <c r="F702" s="5" t="s">
        <v>94</v>
      </c>
      <c r="G702" s="7">
        <v>45757</v>
      </c>
      <c r="H702" s="5" t="s">
        <v>95</v>
      </c>
      <c r="I702" s="7">
        <v>45778</v>
      </c>
      <c r="J702" s="5" t="s">
        <v>96</v>
      </c>
      <c r="K702" s="7">
        <v>45799</v>
      </c>
      <c r="L702" s="5" t="s">
        <v>97</v>
      </c>
      <c r="M702" s="7">
        <v>45820</v>
      </c>
      <c r="N702" s="7">
        <v>45729</v>
      </c>
      <c r="O702" s="5" t="s">
        <v>67</v>
      </c>
      <c r="P702" s="5" t="s">
        <v>59</v>
      </c>
      <c r="Q702" s="5"/>
      <c r="R702" s="5">
        <v>27</v>
      </c>
      <c r="S702" s="8">
        <v>45911</v>
      </c>
      <c r="T702" s="6"/>
    </row>
    <row r="703" spans="1:20" ht="15.75" customHeight="1">
      <c r="A703" s="5" t="s">
        <v>93</v>
      </c>
      <c r="B703" s="5" t="s">
        <v>353</v>
      </c>
      <c r="C703" s="5" t="s">
        <v>313</v>
      </c>
      <c r="D703" s="5"/>
      <c r="E703" s="7"/>
      <c r="F703" s="5"/>
      <c r="G703" s="7"/>
      <c r="H703" s="5"/>
      <c r="I703" s="7"/>
      <c r="J703" s="5"/>
      <c r="K703" s="7"/>
      <c r="L703" s="5"/>
      <c r="M703" s="7"/>
      <c r="N703" s="7">
        <v>45729</v>
      </c>
      <c r="O703" s="5" t="s">
        <v>67</v>
      </c>
      <c r="P703" s="5" t="s">
        <v>59</v>
      </c>
      <c r="Q703" s="5"/>
      <c r="R703" s="5">
        <v>6</v>
      </c>
      <c r="S703" s="7">
        <v>45764</v>
      </c>
      <c r="T703" s="6"/>
    </row>
    <row r="704" spans="1:20" ht="15.75" customHeight="1">
      <c r="A704" s="5" t="s">
        <v>111</v>
      </c>
      <c r="B704" s="5" t="s">
        <v>112</v>
      </c>
      <c r="C704" s="5" t="s">
        <v>208</v>
      </c>
      <c r="D704" s="5" t="s">
        <v>94</v>
      </c>
      <c r="E704" s="7">
        <v>45757</v>
      </c>
      <c r="F704" s="5" t="s">
        <v>95</v>
      </c>
      <c r="G704" s="7">
        <v>45778</v>
      </c>
      <c r="H704" s="5" t="s">
        <v>96</v>
      </c>
      <c r="I704" s="7">
        <v>45799</v>
      </c>
      <c r="J704" s="5"/>
      <c r="K704" s="7"/>
      <c r="L704" s="5"/>
      <c r="M704" s="7"/>
      <c r="N704" s="7">
        <v>45757</v>
      </c>
      <c r="O704" s="5" t="s">
        <v>67</v>
      </c>
      <c r="P704" s="5" t="s">
        <v>59</v>
      </c>
      <c r="Q704" s="5"/>
      <c r="R704" s="5">
        <v>16</v>
      </c>
      <c r="S704" s="8">
        <v>45862</v>
      </c>
      <c r="T704" s="6"/>
    </row>
    <row r="705" spans="1:20" ht="15.75" customHeight="1">
      <c r="A705" s="5" t="s">
        <v>94</v>
      </c>
      <c r="B705" s="5" t="s">
        <v>426</v>
      </c>
      <c r="C705" s="5"/>
      <c r="D705" s="5"/>
      <c r="E705" s="7"/>
      <c r="F705" s="5"/>
      <c r="G705" s="7"/>
      <c r="H705" s="5"/>
      <c r="I705" s="7"/>
      <c r="J705" s="5"/>
      <c r="K705" s="7"/>
      <c r="L705" s="5"/>
      <c r="M705" s="7"/>
      <c r="N705" s="7">
        <v>45757</v>
      </c>
      <c r="O705" s="5" t="s">
        <v>67</v>
      </c>
      <c r="P705" s="5" t="s">
        <v>59</v>
      </c>
      <c r="Q705" s="5"/>
      <c r="R705" s="5">
        <v>5</v>
      </c>
      <c r="S705" s="8">
        <v>45785</v>
      </c>
      <c r="T705" s="6"/>
    </row>
    <row r="706" spans="1:20" ht="15.75" customHeight="1">
      <c r="A706" s="5" t="s">
        <v>95</v>
      </c>
      <c r="B706" s="5" t="s">
        <v>440</v>
      </c>
      <c r="C706" s="5"/>
      <c r="D706" s="5"/>
      <c r="E706" s="7"/>
      <c r="F706" s="5"/>
      <c r="G706" s="7"/>
      <c r="H706" s="5"/>
      <c r="I706" s="7"/>
      <c r="J706" s="5"/>
      <c r="K706" s="7"/>
      <c r="L706" s="5"/>
      <c r="M706" s="7"/>
      <c r="N706" s="7">
        <v>45778</v>
      </c>
      <c r="O706" s="5" t="s">
        <v>67</v>
      </c>
      <c r="P706" s="5" t="s">
        <v>59</v>
      </c>
      <c r="Q706" s="5"/>
      <c r="R706" s="5">
        <v>5</v>
      </c>
      <c r="S706" s="8">
        <v>45806</v>
      </c>
      <c r="T706" s="6"/>
    </row>
    <row r="707" spans="1:20" ht="15.75" customHeight="1">
      <c r="A707" s="5" t="s">
        <v>96</v>
      </c>
      <c r="B707" s="5" t="s">
        <v>194</v>
      </c>
      <c r="C707" s="5"/>
      <c r="D707" s="5"/>
      <c r="E707" s="7"/>
      <c r="F707" s="5"/>
      <c r="G707" s="7"/>
      <c r="H707" s="5"/>
      <c r="I707" s="7"/>
      <c r="J707" s="6"/>
      <c r="K707" s="6"/>
      <c r="L707" s="6"/>
      <c r="M707" s="6"/>
      <c r="N707" s="7">
        <v>45799</v>
      </c>
      <c r="O707" s="5" t="s">
        <v>67</v>
      </c>
      <c r="P707" s="5" t="s">
        <v>59</v>
      </c>
      <c r="Q707" s="5"/>
      <c r="R707" s="5">
        <v>5</v>
      </c>
      <c r="S707" s="8">
        <v>45827</v>
      </c>
      <c r="T707" s="6"/>
    </row>
    <row r="708" spans="1:20" ht="15.75" customHeight="1">
      <c r="A708" s="5" t="s">
        <v>83</v>
      </c>
      <c r="B708" s="5" t="s">
        <v>84</v>
      </c>
      <c r="C708" s="5" t="s">
        <v>139</v>
      </c>
      <c r="D708" s="5" t="s">
        <v>52</v>
      </c>
      <c r="E708" s="7">
        <v>45739</v>
      </c>
      <c r="F708" s="5" t="s">
        <v>71</v>
      </c>
      <c r="G708" s="7">
        <v>45781</v>
      </c>
      <c r="H708" s="5" t="s">
        <v>24</v>
      </c>
      <c r="I708" s="7">
        <v>45823</v>
      </c>
      <c r="J708" s="5"/>
      <c r="K708" s="7"/>
      <c r="L708" s="5"/>
      <c r="M708" s="7"/>
      <c r="N708" s="7">
        <v>45739</v>
      </c>
      <c r="O708" s="5" t="s">
        <v>27</v>
      </c>
      <c r="P708" s="5" t="s">
        <v>28</v>
      </c>
      <c r="Q708" s="6"/>
      <c r="R708" s="5">
        <v>17</v>
      </c>
      <c r="S708" s="8">
        <v>45851</v>
      </c>
      <c r="T708" s="6"/>
    </row>
    <row r="709" spans="1:20" ht="15.75" customHeight="1">
      <c r="A709" s="5" t="s">
        <v>52</v>
      </c>
      <c r="B709" s="5" t="s">
        <v>276</v>
      </c>
      <c r="C709" s="5" t="s">
        <v>139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7">
        <v>45739</v>
      </c>
      <c r="O709" s="5" t="s">
        <v>27</v>
      </c>
      <c r="P709" s="5" t="s">
        <v>28</v>
      </c>
      <c r="Q709" s="6"/>
      <c r="R709" s="5">
        <v>5</v>
      </c>
      <c r="S709" s="8">
        <v>45767</v>
      </c>
      <c r="T709" s="6"/>
    </row>
    <row r="710" spans="1:20" ht="15.75" customHeight="1">
      <c r="A710" s="5" t="s">
        <v>71</v>
      </c>
      <c r="B710" s="5" t="s">
        <v>177</v>
      </c>
      <c r="C710" s="5" t="s">
        <v>442</v>
      </c>
      <c r="D710" s="5"/>
      <c r="E710" s="7"/>
      <c r="F710" s="5"/>
      <c r="G710" s="7"/>
      <c r="H710" s="5"/>
      <c r="I710" s="7"/>
      <c r="J710" s="6"/>
      <c r="K710" s="6"/>
      <c r="L710" s="6"/>
      <c r="M710" s="6"/>
      <c r="N710" s="7">
        <v>45729</v>
      </c>
      <c r="O710" s="5" t="s">
        <v>114</v>
      </c>
      <c r="P710" s="5" t="s">
        <v>88</v>
      </c>
      <c r="Q710" s="5" t="s">
        <v>230</v>
      </c>
      <c r="R710" s="5">
        <v>6</v>
      </c>
      <c r="S710" s="8">
        <v>45764</v>
      </c>
      <c r="T710" s="6"/>
    </row>
    <row r="711" spans="1:20" ht="15.75" customHeight="1">
      <c r="A711" s="5" t="s">
        <v>24</v>
      </c>
      <c r="B711" s="5" t="s">
        <v>149</v>
      </c>
      <c r="C711" s="5" t="s">
        <v>477</v>
      </c>
      <c r="D711" s="5"/>
      <c r="E711" s="7"/>
      <c r="F711" s="5"/>
      <c r="G711" s="7"/>
      <c r="H711" s="5"/>
      <c r="I711" s="7"/>
      <c r="J711" s="6"/>
      <c r="K711" s="6"/>
      <c r="L711" s="6"/>
      <c r="M711" s="6"/>
      <c r="N711" s="7">
        <v>45759</v>
      </c>
      <c r="O711" s="5" t="s">
        <v>67</v>
      </c>
      <c r="P711" s="5" t="s">
        <v>59</v>
      </c>
      <c r="Q711" s="5" t="s">
        <v>288</v>
      </c>
      <c r="R711" s="5">
        <v>6</v>
      </c>
      <c r="S711" s="8">
        <v>45794</v>
      </c>
      <c r="T711" s="6"/>
    </row>
    <row r="712" spans="1:20" ht="15.75" customHeight="1">
      <c r="A712" s="5" t="s">
        <v>53</v>
      </c>
      <c r="B712" s="5" t="s">
        <v>196</v>
      </c>
      <c r="C712" s="5"/>
      <c r="D712" s="5"/>
      <c r="E712" s="7"/>
      <c r="F712" s="5"/>
      <c r="G712" s="7"/>
      <c r="H712" s="5"/>
      <c r="I712" s="7"/>
      <c r="J712" s="6"/>
      <c r="K712" s="6"/>
      <c r="L712" s="6"/>
      <c r="M712" s="6"/>
      <c r="N712" s="7">
        <v>45781</v>
      </c>
      <c r="O712" s="5" t="s">
        <v>27</v>
      </c>
      <c r="P712" s="5" t="s">
        <v>28</v>
      </c>
      <c r="Q712" s="6"/>
      <c r="R712" s="5">
        <v>6</v>
      </c>
      <c r="S712" s="8">
        <v>45816</v>
      </c>
      <c r="T712" s="6"/>
    </row>
    <row r="713" spans="1:20" ht="15.75" customHeight="1">
      <c r="A713" s="5" t="s">
        <v>53</v>
      </c>
      <c r="B713" s="5" t="s">
        <v>196</v>
      </c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7">
        <v>45752</v>
      </c>
      <c r="O713" s="5" t="s">
        <v>67</v>
      </c>
      <c r="P713" s="5" t="s">
        <v>59</v>
      </c>
      <c r="Q713" s="5" t="s">
        <v>703</v>
      </c>
      <c r="R713" s="5">
        <v>6</v>
      </c>
      <c r="S713" s="8">
        <v>45787</v>
      </c>
      <c r="T713" s="6"/>
    </row>
    <row r="714" spans="1:20" ht="15.75" customHeight="1">
      <c r="A714" s="5" t="s">
        <v>71</v>
      </c>
      <c r="B714" s="5" t="s">
        <v>177</v>
      </c>
      <c r="C714" s="5" t="s">
        <v>655</v>
      </c>
      <c r="D714" s="5"/>
      <c r="E714" s="7"/>
      <c r="F714" s="5"/>
      <c r="G714" s="7"/>
      <c r="H714" s="5"/>
      <c r="I714" s="7"/>
      <c r="J714" s="6"/>
      <c r="K714" s="6"/>
      <c r="L714" s="6"/>
      <c r="M714" s="6"/>
      <c r="N714" s="7">
        <v>45794</v>
      </c>
      <c r="O714" s="5" t="s">
        <v>67</v>
      </c>
      <c r="P714" s="5" t="s">
        <v>59</v>
      </c>
      <c r="Q714" s="5" t="s">
        <v>179</v>
      </c>
      <c r="R714" s="5">
        <v>6</v>
      </c>
      <c r="S714" s="8">
        <v>45829</v>
      </c>
      <c r="T714" s="6"/>
    </row>
    <row r="715" spans="1:20" ht="15.75" customHeight="1">
      <c r="A715" s="5" t="s">
        <v>97</v>
      </c>
      <c r="B715" s="5" t="s">
        <v>265</v>
      </c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7">
        <v>45820</v>
      </c>
      <c r="O715" s="5" t="s">
        <v>67</v>
      </c>
      <c r="P715" s="5" t="s">
        <v>59</v>
      </c>
      <c r="Q715" s="5"/>
      <c r="R715" s="5">
        <v>5</v>
      </c>
      <c r="S715" s="8">
        <v>45848</v>
      </c>
      <c r="T715" s="6"/>
    </row>
    <row r="716" spans="1:20" ht="15.75" customHeight="1">
      <c r="A716" s="5" t="s">
        <v>111</v>
      </c>
      <c r="B716" s="5" t="s">
        <v>112</v>
      </c>
      <c r="C716" s="5" t="s">
        <v>296</v>
      </c>
      <c r="D716" s="5" t="s">
        <v>94</v>
      </c>
      <c r="E716" s="7">
        <v>45711</v>
      </c>
      <c r="F716" s="5" t="s">
        <v>95</v>
      </c>
      <c r="G716" s="7">
        <v>45746</v>
      </c>
      <c r="H716" s="5" t="s">
        <v>96</v>
      </c>
      <c r="I716" s="7">
        <v>45788</v>
      </c>
      <c r="J716" s="6"/>
      <c r="K716" s="6"/>
      <c r="L716" s="6"/>
      <c r="M716" s="6"/>
      <c r="N716" s="7">
        <v>45711</v>
      </c>
      <c r="O716" s="5" t="s">
        <v>27</v>
      </c>
      <c r="P716" s="5" t="s">
        <v>28</v>
      </c>
      <c r="Q716" s="5" t="s">
        <v>706</v>
      </c>
      <c r="R716" s="5">
        <v>16</v>
      </c>
      <c r="S716" s="8">
        <v>45816</v>
      </c>
      <c r="T716" s="6"/>
    </row>
    <row r="717" spans="1:20" ht="15.75" customHeight="1">
      <c r="A717" s="5" t="s">
        <v>71</v>
      </c>
      <c r="B717" s="5" t="s">
        <v>177</v>
      </c>
      <c r="C717" s="5" t="s">
        <v>652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>
        <v>45752</v>
      </c>
      <c r="O717" s="5" t="s">
        <v>67</v>
      </c>
      <c r="P717" s="5" t="s">
        <v>59</v>
      </c>
      <c r="Q717" s="5" t="s">
        <v>179</v>
      </c>
      <c r="R717" s="5">
        <v>6</v>
      </c>
      <c r="S717" s="8">
        <v>45787</v>
      </c>
      <c r="T717" s="6"/>
    </row>
    <row r="718" spans="1:20" ht="15.75" customHeight="1">
      <c r="A718" s="5" t="s">
        <v>94</v>
      </c>
      <c r="B718" s="5" t="s">
        <v>426</v>
      </c>
      <c r="C718" s="5" t="s">
        <v>208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7">
        <v>45711</v>
      </c>
      <c r="O718" s="5" t="s">
        <v>27</v>
      </c>
      <c r="P718" s="5" t="s">
        <v>28</v>
      </c>
      <c r="Q718" s="5" t="s">
        <v>707</v>
      </c>
      <c r="R718" s="5">
        <v>5</v>
      </c>
      <c r="S718" s="8">
        <v>45739</v>
      </c>
      <c r="T718" s="6"/>
    </row>
    <row r="719" spans="1:20" ht="15.75" customHeight="1">
      <c r="A719" s="5" t="s">
        <v>95</v>
      </c>
      <c r="B719" s="5" t="s">
        <v>440</v>
      </c>
      <c r="C719" s="5" t="s">
        <v>208</v>
      </c>
      <c r="D719" s="5"/>
      <c r="E719" s="7"/>
      <c r="F719" s="5"/>
      <c r="G719" s="7"/>
      <c r="H719" s="5"/>
      <c r="I719" s="7"/>
      <c r="J719" s="6"/>
      <c r="K719" s="6"/>
      <c r="L719" s="6"/>
      <c r="M719" s="6"/>
      <c r="N719" s="7">
        <v>45746</v>
      </c>
      <c r="O719" s="5" t="s">
        <v>27</v>
      </c>
      <c r="P719" s="5" t="s">
        <v>28</v>
      </c>
      <c r="Q719" s="5" t="s">
        <v>610</v>
      </c>
      <c r="R719" s="5">
        <v>5</v>
      </c>
      <c r="S719" s="8">
        <v>45781</v>
      </c>
      <c r="T719" s="6"/>
    </row>
    <row r="720" spans="1:20" ht="15.75" customHeight="1">
      <c r="A720" s="5" t="s">
        <v>97</v>
      </c>
      <c r="B720" s="5" t="s">
        <v>265</v>
      </c>
      <c r="C720" s="5" t="s">
        <v>208</v>
      </c>
      <c r="D720" s="5"/>
      <c r="E720" s="7"/>
      <c r="F720" s="5"/>
      <c r="G720" s="7"/>
      <c r="H720" s="5"/>
      <c r="I720" s="7"/>
      <c r="J720" s="6"/>
      <c r="K720" s="6"/>
      <c r="L720" s="6"/>
      <c r="M720" s="6"/>
      <c r="N720" s="7">
        <v>45830</v>
      </c>
      <c r="O720" s="5" t="s">
        <v>27</v>
      </c>
      <c r="P720" s="5" t="s">
        <v>28</v>
      </c>
      <c r="Q720" s="5" t="s">
        <v>266</v>
      </c>
      <c r="R720" s="5">
        <v>5</v>
      </c>
      <c r="S720" s="8">
        <v>45858</v>
      </c>
      <c r="T720" s="6"/>
    </row>
    <row r="721" spans="1:20" ht="15.75" customHeight="1">
      <c r="A721" s="5" t="s">
        <v>130</v>
      </c>
      <c r="B721" s="5" t="s">
        <v>262</v>
      </c>
      <c r="C721" s="5" t="s">
        <v>315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7">
        <v>45661</v>
      </c>
      <c r="O721" s="5" t="s">
        <v>67</v>
      </c>
      <c r="P721" s="5" t="s">
        <v>59</v>
      </c>
      <c r="Q721" s="5" t="s">
        <v>316</v>
      </c>
      <c r="R721" s="5">
        <v>6</v>
      </c>
      <c r="S721" s="8">
        <v>45696</v>
      </c>
      <c r="T721" s="6"/>
    </row>
    <row r="722" spans="1:20" ht="15.75" customHeight="1">
      <c r="A722" s="5" t="s">
        <v>103</v>
      </c>
      <c r="B722" s="5" t="s">
        <v>104</v>
      </c>
      <c r="C722" s="5" t="s">
        <v>136</v>
      </c>
      <c r="D722" s="5" t="s">
        <v>23</v>
      </c>
      <c r="E722" s="7">
        <v>45673</v>
      </c>
      <c r="F722" s="5" t="s">
        <v>24</v>
      </c>
      <c r="G722" s="7">
        <v>45694</v>
      </c>
      <c r="H722" s="5" t="s">
        <v>125</v>
      </c>
      <c r="I722" s="7">
        <v>45715</v>
      </c>
      <c r="J722" s="6"/>
      <c r="K722" s="6"/>
      <c r="L722" s="6"/>
      <c r="M722" s="6"/>
      <c r="N722" s="7">
        <v>45673</v>
      </c>
      <c r="O722" s="5" t="s">
        <v>87</v>
      </c>
      <c r="P722" s="5" t="s">
        <v>88</v>
      </c>
      <c r="Q722" s="5" t="s">
        <v>708</v>
      </c>
      <c r="R722" s="5">
        <v>18</v>
      </c>
      <c r="S722" s="8">
        <v>45734</v>
      </c>
      <c r="T722" s="6"/>
    </row>
    <row r="723" spans="1:20" ht="15.75" customHeight="1">
      <c r="A723" s="5" t="s">
        <v>103</v>
      </c>
      <c r="B723" s="5" t="s">
        <v>104</v>
      </c>
      <c r="C723" s="5" t="s">
        <v>241</v>
      </c>
      <c r="D723" s="5" t="s">
        <v>23</v>
      </c>
      <c r="E723" s="7">
        <v>45710</v>
      </c>
      <c r="F723" s="5" t="s">
        <v>24</v>
      </c>
      <c r="G723" s="7">
        <v>45759</v>
      </c>
      <c r="H723" s="5" t="s">
        <v>125</v>
      </c>
      <c r="I723" s="7">
        <v>45801</v>
      </c>
      <c r="J723" s="6"/>
      <c r="K723" s="6"/>
      <c r="L723" s="6"/>
      <c r="M723" s="6"/>
      <c r="N723" s="7">
        <v>45710</v>
      </c>
      <c r="O723" s="5" t="s">
        <v>67</v>
      </c>
      <c r="P723" s="5" t="s">
        <v>59</v>
      </c>
      <c r="Q723" s="5" t="s">
        <v>709</v>
      </c>
      <c r="R723" s="5">
        <v>18</v>
      </c>
      <c r="S723" s="8">
        <v>45829</v>
      </c>
      <c r="T723" s="6"/>
    </row>
    <row r="724" spans="1:20" ht="15.75" customHeight="1">
      <c r="A724" s="5" t="s">
        <v>99</v>
      </c>
      <c r="B724" s="5" t="s">
        <v>100</v>
      </c>
      <c r="C724" s="5" t="s">
        <v>115</v>
      </c>
      <c r="D724" s="5" t="s">
        <v>43</v>
      </c>
      <c r="E724" s="7">
        <v>45746</v>
      </c>
      <c r="F724" s="5" t="s">
        <v>79</v>
      </c>
      <c r="G724" s="7">
        <v>45795</v>
      </c>
      <c r="H724" s="5" t="s">
        <v>45</v>
      </c>
      <c r="I724" s="7">
        <v>45844</v>
      </c>
      <c r="J724" s="5" t="s">
        <v>46</v>
      </c>
      <c r="K724" s="7">
        <v>45886</v>
      </c>
      <c r="L724" s="5" t="s">
        <v>47</v>
      </c>
      <c r="M724" s="7">
        <v>45928</v>
      </c>
      <c r="N724" s="7">
        <v>45746</v>
      </c>
      <c r="O724" s="5" t="s">
        <v>27</v>
      </c>
      <c r="P724" s="5" t="s">
        <v>28</v>
      </c>
      <c r="Q724" s="5" t="s">
        <v>365</v>
      </c>
      <c r="R724" s="5">
        <v>29</v>
      </c>
      <c r="S724" s="8">
        <v>45942</v>
      </c>
      <c r="T724" s="6"/>
    </row>
    <row r="725" spans="1:20" ht="15.75" customHeight="1">
      <c r="A725" s="5" t="s">
        <v>76</v>
      </c>
      <c r="B725" s="5" t="s">
        <v>77</v>
      </c>
      <c r="C725" s="5" t="s">
        <v>139</v>
      </c>
      <c r="D725" s="5" t="s">
        <v>43</v>
      </c>
      <c r="E725" s="7">
        <v>45746</v>
      </c>
      <c r="F725" s="5" t="s">
        <v>79</v>
      </c>
      <c r="G725" s="7">
        <v>45795</v>
      </c>
      <c r="H725" s="5" t="s">
        <v>45</v>
      </c>
      <c r="I725" s="7">
        <v>45844</v>
      </c>
      <c r="J725" s="6"/>
      <c r="K725" s="6"/>
      <c r="L725" s="6"/>
      <c r="M725" s="6"/>
      <c r="N725" s="7">
        <v>45746</v>
      </c>
      <c r="O725" s="5" t="s">
        <v>27</v>
      </c>
      <c r="P725" s="5" t="s">
        <v>28</v>
      </c>
      <c r="Q725" s="5"/>
      <c r="R725" s="5">
        <v>17</v>
      </c>
      <c r="S725" s="8">
        <v>45858</v>
      </c>
      <c r="T725" s="6"/>
    </row>
    <row r="726" spans="1:20" ht="15.75" customHeight="1">
      <c r="A726" s="5" t="s">
        <v>43</v>
      </c>
      <c r="B726" s="5" t="s">
        <v>138</v>
      </c>
      <c r="C726" s="5" t="s">
        <v>337</v>
      </c>
      <c r="D726" s="5"/>
      <c r="E726" s="7"/>
      <c r="F726" s="5"/>
      <c r="G726" s="7"/>
      <c r="H726" s="5"/>
      <c r="I726" s="7"/>
      <c r="J726" s="6"/>
      <c r="K726" s="6"/>
      <c r="L726" s="6"/>
      <c r="M726" s="6"/>
      <c r="N726" s="7">
        <v>45746</v>
      </c>
      <c r="O726" s="5" t="s">
        <v>27</v>
      </c>
      <c r="P726" s="5" t="s">
        <v>28</v>
      </c>
      <c r="Q726" s="5"/>
      <c r="R726" s="5">
        <v>6</v>
      </c>
      <c r="S726" s="8">
        <v>45781</v>
      </c>
      <c r="T726" s="6"/>
    </row>
    <row r="727" spans="1:20" ht="15.75" customHeight="1">
      <c r="A727" s="5" t="s">
        <v>169</v>
      </c>
      <c r="B727" s="5" t="s">
        <v>170</v>
      </c>
      <c r="C727" s="5" t="s">
        <v>21</v>
      </c>
      <c r="D727" s="5" t="s">
        <v>71</v>
      </c>
      <c r="E727" s="7">
        <v>45743</v>
      </c>
      <c r="F727" s="5" t="s">
        <v>175</v>
      </c>
      <c r="G727" s="7">
        <v>45771</v>
      </c>
      <c r="H727" s="5" t="s">
        <v>291</v>
      </c>
      <c r="I727" s="7">
        <v>45792</v>
      </c>
      <c r="J727" s="5"/>
      <c r="K727" s="7"/>
      <c r="L727" s="5"/>
      <c r="M727" s="7"/>
      <c r="N727" s="7">
        <v>45743</v>
      </c>
      <c r="O727" s="5" t="s">
        <v>87</v>
      </c>
      <c r="P727" s="5" t="s">
        <v>88</v>
      </c>
      <c r="Q727" s="5"/>
      <c r="R727" s="5">
        <v>18</v>
      </c>
      <c r="S727" s="8">
        <v>45762</v>
      </c>
      <c r="T727" s="6"/>
    </row>
    <row r="728" spans="1:20" ht="15.75" customHeight="1">
      <c r="A728" s="5" t="s">
        <v>172</v>
      </c>
      <c r="B728" s="5" t="s">
        <v>173</v>
      </c>
      <c r="C728" s="5" t="s">
        <v>225</v>
      </c>
      <c r="D728" s="5" t="s">
        <v>71</v>
      </c>
      <c r="E728" s="7">
        <v>45743</v>
      </c>
      <c r="F728" s="5" t="s">
        <v>175</v>
      </c>
      <c r="G728" s="7">
        <v>45771</v>
      </c>
      <c r="H728" s="5"/>
      <c r="I728" s="7"/>
      <c r="J728" s="5"/>
      <c r="K728" s="7"/>
      <c r="L728" s="5"/>
      <c r="M728" s="7"/>
      <c r="N728" s="7">
        <v>45743</v>
      </c>
      <c r="O728" s="5" t="s">
        <v>87</v>
      </c>
      <c r="P728" s="5" t="s">
        <v>88</v>
      </c>
      <c r="Q728" s="5"/>
      <c r="R728" s="5">
        <v>12</v>
      </c>
      <c r="S728" s="8">
        <v>45783</v>
      </c>
      <c r="T728" s="6"/>
    </row>
    <row r="729" spans="1:20" ht="15.75" customHeight="1">
      <c r="A729" s="5" t="s">
        <v>71</v>
      </c>
      <c r="B729" s="5" t="s">
        <v>177</v>
      </c>
      <c r="C729" s="5" t="s">
        <v>479</v>
      </c>
      <c r="D729" s="5"/>
      <c r="E729" s="7"/>
      <c r="F729" s="5"/>
      <c r="G729" s="7"/>
      <c r="H729" s="5"/>
      <c r="I729" s="7"/>
      <c r="J729" s="6"/>
      <c r="K729" s="6"/>
      <c r="L729" s="6"/>
      <c r="M729" s="6"/>
      <c r="N729" s="7">
        <v>45743</v>
      </c>
      <c r="O729" s="5" t="s">
        <v>87</v>
      </c>
      <c r="P729" s="5" t="s">
        <v>88</v>
      </c>
      <c r="Q729" s="5"/>
      <c r="R729" s="5">
        <v>6</v>
      </c>
      <c r="S729" s="8">
        <v>45762</v>
      </c>
      <c r="T729" s="6"/>
    </row>
    <row r="730" spans="1:20" ht="15.75" customHeight="1">
      <c r="A730" s="5" t="s">
        <v>71</v>
      </c>
      <c r="B730" s="5" t="s">
        <v>177</v>
      </c>
      <c r="C730" s="5" t="s">
        <v>460</v>
      </c>
      <c r="D730" s="5"/>
      <c r="E730" s="7"/>
      <c r="F730" s="5"/>
      <c r="G730" s="7"/>
      <c r="H730" s="5"/>
      <c r="I730" s="7"/>
      <c r="J730" s="5"/>
      <c r="K730" s="7"/>
      <c r="L730" s="5"/>
      <c r="M730" s="7"/>
      <c r="N730" s="7">
        <v>45781</v>
      </c>
      <c r="O730" s="5" t="s">
        <v>27</v>
      </c>
      <c r="P730" s="5" t="s">
        <v>28</v>
      </c>
      <c r="Q730" s="5"/>
      <c r="R730" s="5">
        <v>6</v>
      </c>
      <c r="S730" s="7">
        <v>45816</v>
      </c>
      <c r="T730" s="6"/>
    </row>
    <row r="731" spans="1:20" ht="15.75" customHeight="1">
      <c r="A731" s="5" t="s">
        <v>175</v>
      </c>
      <c r="B731" s="5" t="s">
        <v>301</v>
      </c>
      <c r="C731" s="5" t="s">
        <v>133</v>
      </c>
      <c r="D731" s="5"/>
      <c r="E731" s="7"/>
      <c r="F731" s="5"/>
      <c r="G731" s="7"/>
      <c r="H731" s="5"/>
      <c r="I731" s="7"/>
      <c r="J731" s="6"/>
      <c r="K731" s="6"/>
      <c r="L731" s="6"/>
      <c r="M731" s="6"/>
      <c r="N731" s="7">
        <v>45771</v>
      </c>
      <c r="O731" s="5" t="s">
        <v>87</v>
      </c>
      <c r="P731" s="5" t="s">
        <v>88</v>
      </c>
      <c r="Q731" s="6"/>
      <c r="R731" s="5">
        <v>6</v>
      </c>
      <c r="S731" s="8">
        <v>45790</v>
      </c>
      <c r="T731" s="6"/>
    </row>
    <row r="732" spans="1:20" ht="15.75" customHeight="1">
      <c r="A732" s="5" t="s">
        <v>291</v>
      </c>
      <c r="B732" s="5" t="s">
        <v>328</v>
      </c>
      <c r="C732" s="5" t="s">
        <v>315</v>
      </c>
      <c r="D732" s="5"/>
      <c r="E732" s="7"/>
      <c r="F732" s="5"/>
      <c r="G732" s="7"/>
      <c r="H732" s="6"/>
      <c r="I732" s="6"/>
      <c r="J732" s="6"/>
      <c r="K732" s="6"/>
      <c r="L732" s="6"/>
      <c r="M732" s="6"/>
      <c r="N732" s="7">
        <v>45722</v>
      </c>
      <c r="O732" s="5" t="s">
        <v>87</v>
      </c>
      <c r="P732" s="5" t="s">
        <v>88</v>
      </c>
      <c r="Q732" s="5" t="s">
        <v>329</v>
      </c>
      <c r="R732" s="5">
        <v>6</v>
      </c>
      <c r="S732" s="8">
        <v>45741</v>
      </c>
      <c r="T732" s="6"/>
    </row>
    <row r="733" spans="1:20" ht="15.75" customHeight="1">
      <c r="A733" s="5" t="s">
        <v>24</v>
      </c>
      <c r="B733" s="5" t="s">
        <v>149</v>
      </c>
      <c r="C733" s="5" t="s">
        <v>710</v>
      </c>
      <c r="D733" s="5"/>
      <c r="E733" s="7"/>
      <c r="F733" s="5"/>
      <c r="G733" s="7"/>
      <c r="H733" s="5"/>
      <c r="I733" s="7"/>
      <c r="J733" s="6"/>
      <c r="K733" s="6"/>
      <c r="L733" s="6"/>
      <c r="M733" s="6"/>
      <c r="N733" s="7">
        <v>45764</v>
      </c>
      <c r="O733" s="5" t="s">
        <v>87</v>
      </c>
      <c r="P733" s="5" t="s">
        <v>88</v>
      </c>
      <c r="Q733" s="5" t="s">
        <v>205</v>
      </c>
      <c r="R733" s="5">
        <v>6</v>
      </c>
      <c r="S733" s="8">
        <v>45783</v>
      </c>
      <c r="T733" s="6"/>
    </row>
    <row r="734" spans="1:20" ht="15.75" customHeight="1">
      <c r="A734" s="5" t="s">
        <v>79</v>
      </c>
      <c r="B734" s="5" t="s">
        <v>271</v>
      </c>
      <c r="C734" s="5"/>
      <c r="D734" s="5"/>
      <c r="E734" s="7"/>
      <c r="F734" s="5"/>
      <c r="G734" s="7"/>
      <c r="H734" s="6"/>
      <c r="I734" s="6"/>
      <c r="J734" s="6"/>
      <c r="K734" s="6"/>
      <c r="L734" s="6"/>
      <c r="M734" s="6"/>
      <c r="N734" s="7">
        <v>45795</v>
      </c>
      <c r="O734" s="5" t="s">
        <v>27</v>
      </c>
      <c r="P734" s="5" t="s">
        <v>28</v>
      </c>
      <c r="Q734" s="6"/>
      <c r="R734" s="5">
        <v>6</v>
      </c>
      <c r="S734" s="8">
        <v>45830</v>
      </c>
      <c r="T734" s="6"/>
    </row>
    <row r="735" spans="1:20" ht="15.75" customHeight="1">
      <c r="A735" s="5" t="s">
        <v>45</v>
      </c>
      <c r="B735" s="5" t="s">
        <v>180</v>
      </c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7">
        <v>45844</v>
      </c>
      <c r="O735" s="5" t="s">
        <v>27</v>
      </c>
      <c r="P735" s="5" t="s">
        <v>28</v>
      </c>
      <c r="Q735" s="5"/>
      <c r="R735" s="5">
        <v>6</v>
      </c>
      <c r="S735" s="8">
        <v>45879</v>
      </c>
      <c r="T735" s="6"/>
    </row>
    <row r="736" spans="1:20" ht="15.75" customHeight="1">
      <c r="A736" s="5" t="s">
        <v>46</v>
      </c>
      <c r="B736" s="5" t="s">
        <v>238</v>
      </c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7">
        <v>45886</v>
      </c>
      <c r="O736" s="5" t="s">
        <v>27</v>
      </c>
      <c r="P736" s="5" t="s">
        <v>28</v>
      </c>
      <c r="Q736" s="5"/>
      <c r="R736" s="5">
        <v>5</v>
      </c>
      <c r="S736" s="8">
        <v>45914</v>
      </c>
      <c r="T736" s="6"/>
    </row>
    <row r="737" spans="1:20" ht="15.75" customHeight="1">
      <c r="A737" s="5" t="s">
        <v>47</v>
      </c>
      <c r="B737" s="5" t="s">
        <v>244</v>
      </c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7">
        <v>45928</v>
      </c>
      <c r="O737" s="5" t="s">
        <v>27</v>
      </c>
      <c r="P737" s="5" t="s">
        <v>28</v>
      </c>
      <c r="Q737" s="5"/>
      <c r="R737" s="5">
        <v>6</v>
      </c>
      <c r="S737" s="8">
        <v>45963</v>
      </c>
      <c r="T737" s="6"/>
    </row>
    <row r="738" spans="1:20" ht="15.75" customHeight="1">
      <c r="A738" s="5" t="s">
        <v>246</v>
      </c>
      <c r="B738" s="5" t="s">
        <v>247</v>
      </c>
      <c r="C738" s="5" t="s">
        <v>78</v>
      </c>
      <c r="D738" s="5" t="s">
        <v>23</v>
      </c>
      <c r="E738" s="7">
        <v>45673</v>
      </c>
      <c r="F738" s="5" t="s">
        <v>249</v>
      </c>
      <c r="G738" s="7">
        <v>45694</v>
      </c>
      <c r="H738" s="6"/>
      <c r="I738" s="6"/>
      <c r="J738" s="6"/>
      <c r="K738" s="6"/>
      <c r="L738" s="6"/>
      <c r="M738" s="6"/>
      <c r="N738" s="7">
        <v>45673</v>
      </c>
      <c r="O738" s="5" t="s">
        <v>87</v>
      </c>
      <c r="P738" s="5" t="s">
        <v>88</v>
      </c>
      <c r="Q738" s="5" t="s">
        <v>711</v>
      </c>
      <c r="R738" s="5">
        <v>12</v>
      </c>
      <c r="S738" s="8">
        <v>45713</v>
      </c>
      <c r="T738" s="6"/>
    </row>
    <row r="739" spans="1:20" ht="15.75" customHeight="1">
      <c r="A739" s="5" t="s">
        <v>23</v>
      </c>
      <c r="B739" s="5" t="s">
        <v>184</v>
      </c>
      <c r="C739" s="5" t="s">
        <v>357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7">
        <v>45673</v>
      </c>
      <c r="O739" s="5" t="s">
        <v>87</v>
      </c>
      <c r="P739" s="5" t="s">
        <v>88</v>
      </c>
      <c r="Q739" s="5" t="s">
        <v>550</v>
      </c>
      <c r="R739" s="5">
        <v>6</v>
      </c>
      <c r="S739" s="8">
        <v>45692</v>
      </c>
      <c r="T739" s="6"/>
    </row>
    <row r="740" spans="1:20" ht="15.75" customHeight="1">
      <c r="A740" s="5" t="s">
        <v>249</v>
      </c>
      <c r="B740" s="5" t="s">
        <v>363</v>
      </c>
      <c r="C740" s="5" t="s">
        <v>241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7">
        <v>45694</v>
      </c>
      <c r="O740" s="5" t="s">
        <v>87</v>
      </c>
      <c r="P740" s="5" t="s">
        <v>88</v>
      </c>
      <c r="Q740" s="5" t="s">
        <v>275</v>
      </c>
      <c r="R740" s="5">
        <v>6</v>
      </c>
      <c r="S740" s="8">
        <v>45713</v>
      </c>
      <c r="T740" s="6"/>
    </row>
    <row r="741" spans="1:20" ht="15.75" customHeight="1">
      <c r="A741" s="5" t="s">
        <v>125</v>
      </c>
      <c r="B741" s="5" t="s">
        <v>294</v>
      </c>
      <c r="C741" s="5" t="s">
        <v>282</v>
      </c>
      <c r="D741" s="5"/>
      <c r="E741" s="7"/>
      <c r="F741" s="5"/>
      <c r="G741" s="7"/>
      <c r="H741" s="6"/>
      <c r="I741" s="6"/>
      <c r="J741" s="6"/>
      <c r="K741" s="6"/>
      <c r="L741" s="6"/>
      <c r="M741" s="6"/>
      <c r="N741" s="7">
        <v>45715</v>
      </c>
      <c r="O741" s="5" t="s">
        <v>87</v>
      </c>
      <c r="P741" s="5" t="s">
        <v>88</v>
      </c>
      <c r="Q741" s="5" t="s">
        <v>295</v>
      </c>
      <c r="R741" s="5">
        <v>6</v>
      </c>
      <c r="S741" s="8">
        <v>45734</v>
      </c>
      <c r="T741" s="6"/>
    </row>
    <row r="742" spans="1:20" ht="15.75" customHeight="1">
      <c r="A742" s="5" t="s">
        <v>73</v>
      </c>
      <c r="B742" s="5" t="s">
        <v>390</v>
      </c>
      <c r="C742" s="5" t="s">
        <v>32</v>
      </c>
      <c r="D742" s="5"/>
      <c r="E742" s="7"/>
      <c r="F742" s="5"/>
      <c r="G742" s="7"/>
      <c r="H742" s="6"/>
      <c r="I742" s="6"/>
      <c r="J742" s="6"/>
      <c r="K742" s="6"/>
      <c r="L742" s="6"/>
      <c r="M742" s="6"/>
      <c r="N742" s="7">
        <v>45736</v>
      </c>
      <c r="O742" s="5" t="s">
        <v>87</v>
      </c>
      <c r="P742" s="5" t="s">
        <v>88</v>
      </c>
      <c r="Q742" s="5" t="s">
        <v>412</v>
      </c>
      <c r="R742" s="5">
        <v>6</v>
      </c>
      <c r="S742" s="8">
        <v>45755</v>
      </c>
      <c r="T742" s="6"/>
    </row>
    <row r="743" spans="1:20" ht="15.75" customHeight="1">
      <c r="A743" s="5" t="s">
        <v>19</v>
      </c>
      <c r="B743" s="5" t="s">
        <v>20</v>
      </c>
      <c r="C743" s="5" t="s">
        <v>85</v>
      </c>
      <c r="D743" s="5" t="s">
        <v>22</v>
      </c>
      <c r="E743" s="7">
        <v>45683</v>
      </c>
      <c r="F743" s="5" t="s">
        <v>23</v>
      </c>
      <c r="G743" s="7">
        <v>45725</v>
      </c>
      <c r="H743" s="5" t="s">
        <v>24</v>
      </c>
      <c r="I743" s="7">
        <v>45767</v>
      </c>
      <c r="J743" s="5" t="s">
        <v>125</v>
      </c>
      <c r="K743" s="7">
        <v>45809</v>
      </c>
      <c r="L743" s="5" t="s">
        <v>26</v>
      </c>
      <c r="M743" s="7">
        <v>45851</v>
      </c>
      <c r="N743" s="7">
        <v>45683</v>
      </c>
      <c r="O743" s="5" t="s">
        <v>27</v>
      </c>
      <c r="P743" s="5" t="s">
        <v>28</v>
      </c>
      <c r="Q743" s="5" t="s">
        <v>380</v>
      </c>
      <c r="R743" s="5">
        <v>30</v>
      </c>
      <c r="S743" s="8">
        <v>45886</v>
      </c>
      <c r="T743" s="6"/>
    </row>
    <row r="744" spans="1:20" ht="15.75" customHeight="1">
      <c r="A744" s="5" t="s">
        <v>22</v>
      </c>
      <c r="B744" s="5" t="s">
        <v>278</v>
      </c>
      <c r="C744" s="5" t="s">
        <v>115</v>
      </c>
      <c r="D744" s="5"/>
      <c r="E744" s="7"/>
      <c r="F744" s="5"/>
      <c r="G744" s="7"/>
      <c r="H744" s="6"/>
      <c r="I744" s="6"/>
      <c r="J744" s="6"/>
      <c r="K744" s="6"/>
      <c r="L744" s="6"/>
      <c r="M744" s="6"/>
      <c r="N744" s="7">
        <v>45683</v>
      </c>
      <c r="O744" s="5" t="s">
        <v>27</v>
      </c>
      <c r="P744" s="5" t="s">
        <v>28</v>
      </c>
      <c r="Q744" s="5" t="s">
        <v>429</v>
      </c>
      <c r="R744" s="5">
        <v>6</v>
      </c>
      <c r="S744" s="8">
        <v>45718</v>
      </c>
      <c r="T744" s="6"/>
    </row>
    <row r="745" spans="1:20" ht="15.75" customHeight="1">
      <c r="A745" s="5" t="s">
        <v>19</v>
      </c>
      <c r="B745" s="5" t="s">
        <v>20</v>
      </c>
      <c r="C745" s="5" t="s">
        <v>115</v>
      </c>
      <c r="D745" s="5" t="s">
        <v>22</v>
      </c>
      <c r="E745" s="7">
        <v>45715</v>
      </c>
      <c r="F745" s="5" t="s">
        <v>23</v>
      </c>
      <c r="G745" s="7">
        <v>45743</v>
      </c>
      <c r="H745" s="5" t="s">
        <v>24</v>
      </c>
      <c r="I745" s="7">
        <v>45764</v>
      </c>
      <c r="J745" s="5" t="s">
        <v>125</v>
      </c>
      <c r="K745" s="7">
        <v>45785</v>
      </c>
      <c r="L745" s="5" t="s">
        <v>26</v>
      </c>
      <c r="M745" s="7">
        <v>45806</v>
      </c>
      <c r="N745" s="7">
        <v>45715</v>
      </c>
      <c r="O745" s="5" t="s">
        <v>87</v>
      </c>
      <c r="P745" s="5" t="s">
        <v>88</v>
      </c>
      <c r="Q745" s="5" t="s">
        <v>473</v>
      </c>
      <c r="R745" s="5">
        <v>30</v>
      </c>
      <c r="S745" s="8">
        <v>45818</v>
      </c>
      <c r="T745" s="6"/>
    </row>
    <row r="746" spans="1:20" ht="15.75" customHeight="1">
      <c r="A746" s="5" t="s">
        <v>22</v>
      </c>
      <c r="B746" s="5" t="s">
        <v>278</v>
      </c>
      <c r="C746" s="5" t="s">
        <v>142</v>
      </c>
      <c r="D746" s="5"/>
      <c r="E746" s="7"/>
      <c r="F746" s="5"/>
      <c r="G746" s="7"/>
      <c r="H746" s="5"/>
      <c r="I746" s="7"/>
      <c r="J746" s="5"/>
      <c r="K746" s="7"/>
      <c r="L746" s="5"/>
      <c r="M746" s="7"/>
      <c r="N746" s="7">
        <v>45715</v>
      </c>
      <c r="O746" s="5" t="s">
        <v>87</v>
      </c>
      <c r="P746" s="5" t="s">
        <v>88</v>
      </c>
      <c r="Q746" s="5" t="s">
        <v>429</v>
      </c>
      <c r="R746" s="5">
        <v>6</v>
      </c>
      <c r="S746" s="8">
        <v>45734</v>
      </c>
      <c r="T746" s="6"/>
    </row>
    <row r="747" spans="1:20" ht="15.75" customHeight="1">
      <c r="A747" s="5" t="s">
        <v>23</v>
      </c>
      <c r="B747" s="5" t="s">
        <v>184</v>
      </c>
      <c r="C747" s="5" t="s">
        <v>424</v>
      </c>
      <c r="D747" s="5"/>
      <c r="E747" s="7"/>
      <c r="F747" s="5"/>
      <c r="G747" s="7"/>
      <c r="H747" s="5"/>
      <c r="I747" s="7"/>
      <c r="J747" s="5"/>
      <c r="K747" s="7"/>
      <c r="L747" s="5"/>
      <c r="M747" s="7"/>
      <c r="N747" s="7">
        <v>45710</v>
      </c>
      <c r="O747" s="5" t="s">
        <v>67</v>
      </c>
      <c r="P747" s="5" t="s">
        <v>59</v>
      </c>
      <c r="Q747" s="5" t="s">
        <v>550</v>
      </c>
      <c r="R747" s="5">
        <v>6</v>
      </c>
      <c r="S747" s="8">
        <v>45745</v>
      </c>
      <c r="T747" s="6"/>
    </row>
    <row r="748" spans="1:20" ht="15.75" customHeight="1">
      <c r="A748" s="5" t="s">
        <v>24</v>
      </c>
      <c r="B748" s="5" t="s">
        <v>149</v>
      </c>
      <c r="C748" s="5" t="s">
        <v>478</v>
      </c>
      <c r="D748" s="5"/>
      <c r="E748" s="7"/>
      <c r="F748" s="5"/>
      <c r="G748" s="7"/>
      <c r="H748" s="5"/>
      <c r="I748" s="7"/>
      <c r="J748" s="5"/>
      <c r="K748" s="7"/>
      <c r="L748" s="5"/>
      <c r="M748" s="7"/>
      <c r="N748" s="7">
        <v>45767</v>
      </c>
      <c r="O748" s="5" t="s">
        <v>27</v>
      </c>
      <c r="P748" s="5" t="s">
        <v>28</v>
      </c>
      <c r="Q748" s="5" t="s">
        <v>205</v>
      </c>
      <c r="R748" s="5">
        <v>6</v>
      </c>
      <c r="S748" s="8">
        <v>45802</v>
      </c>
      <c r="T748" s="6"/>
    </row>
    <row r="749" spans="1:20" ht="15.75" customHeight="1">
      <c r="A749" s="5" t="s">
        <v>125</v>
      </c>
      <c r="B749" s="5" t="s">
        <v>294</v>
      </c>
      <c r="C749" s="5" t="s">
        <v>181</v>
      </c>
      <c r="D749" s="5"/>
      <c r="E749" s="7"/>
      <c r="F749" s="5"/>
      <c r="G749" s="7"/>
      <c r="H749" s="5"/>
      <c r="I749" s="7"/>
      <c r="J749" s="5"/>
      <c r="K749" s="7"/>
      <c r="L749" s="5"/>
      <c r="M749" s="7"/>
      <c r="N749" s="7">
        <v>45801</v>
      </c>
      <c r="O749" s="5" t="s">
        <v>67</v>
      </c>
      <c r="P749" s="5" t="s">
        <v>59</v>
      </c>
      <c r="Q749" s="5" t="s">
        <v>475</v>
      </c>
      <c r="R749" s="5">
        <v>6</v>
      </c>
      <c r="S749" s="8">
        <v>45836</v>
      </c>
      <c r="T749" s="6"/>
    </row>
    <row r="750" spans="1:20" ht="15.75" customHeight="1">
      <c r="A750" s="5" t="s">
        <v>125</v>
      </c>
      <c r="B750" s="5" t="s">
        <v>294</v>
      </c>
      <c r="C750" s="5" t="s">
        <v>242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7">
        <v>45785</v>
      </c>
      <c r="O750" s="5" t="s">
        <v>87</v>
      </c>
      <c r="P750" s="5" t="s">
        <v>88</v>
      </c>
      <c r="Q750" s="5" t="s">
        <v>475</v>
      </c>
      <c r="R750" s="5">
        <v>6</v>
      </c>
      <c r="S750" s="8">
        <v>45804</v>
      </c>
      <c r="T750" s="6"/>
    </row>
    <row r="751" spans="1:20" ht="15.75" customHeight="1">
      <c r="A751" s="5" t="s">
        <v>73</v>
      </c>
      <c r="B751" s="5" t="s">
        <v>390</v>
      </c>
      <c r="C751" s="5" t="s">
        <v>58</v>
      </c>
      <c r="D751" s="5"/>
      <c r="E751" s="7"/>
      <c r="F751" s="5"/>
      <c r="G751" s="7"/>
      <c r="H751" s="5"/>
      <c r="I751" s="7"/>
      <c r="J751" s="5"/>
      <c r="K751" s="7"/>
      <c r="L751" s="5"/>
      <c r="M751" s="7"/>
      <c r="N751" s="7">
        <v>45806</v>
      </c>
      <c r="O751" s="5" t="s">
        <v>87</v>
      </c>
      <c r="P751" s="5" t="s">
        <v>88</v>
      </c>
      <c r="Q751" s="5" t="s">
        <v>412</v>
      </c>
      <c r="R751" s="5">
        <v>6</v>
      </c>
      <c r="S751" s="8">
        <v>45825</v>
      </c>
      <c r="T751" s="6"/>
    </row>
    <row r="752" spans="1:20" ht="15.75" customHeight="1">
      <c r="A752" s="5" t="s">
        <v>23</v>
      </c>
      <c r="B752" s="5" t="s">
        <v>184</v>
      </c>
      <c r="C752" s="5" t="s">
        <v>439</v>
      </c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7">
        <v>45725</v>
      </c>
      <c r="O752" s="5" t="s">
        <v>27</v>
      </c>
      <c r="P752" s="5" t="s">
        <v>28</v>
      </c>
      <c r="Q752" s="5" t="s">
        <v>186</v>
      </c>
      <c r="R752" s="5">
        <v>6</v>
      </c>
      <c r="S752" s="8">
        <v>45760</v>
      </c>
      <c r="T752" s="6"/>
    </row>
    <row r="753" spans="1:20" ht="15.75" customHeight="1">
      <c r="A753" s="5" t="s">
        <v>54</v>
      </c>
      <c r="B753" s="5" t="s">
        <v>200</v>
      </c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>
        <v>45823</v>
      </c>
      <c r="O753" s="5" t="s">
        <v>27</v>
      </c>
      <c r="P753" s="5" t="s">
        <v>28</v>
      </c>
      <c r="Q753" s="5"/>
      <c r="R753" s="5">
        <v>5</v>
      </c>
      <c r="S753" s="8">
        <v>45851</v>
      </c>
      <c r="T753" s="6"/>
    </row>
    <row r="754" spans="1:20" ht="15.75" customHeight="1">
      <c r="A754" s="5" t="s">
        <v>53</v>
      </c>
      <c r="B754" s="5" t="s">
        <v>196</v>
      </c>
      <c r="C754" s="5" t="s">
        <v>358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7">
        <v>45673</v>
      </c>
      <c r="O754" s="5" t="s">
        <v>87</v>
      </c>
      <c r="P754" s="5" t="s">
        <v>88</v>
      </c>
      <c r="Q754" s="5" t="s">
        <v>261</v>
      </c>
      <c r="R754" s="5">
        <v>6</v>
      </c>
      <c r="S754" s="8">
        <v>45692</v>
      </c>
      <c r="T754" s="6"/>
    </row>
    <row r="755" spans="1:20" ht="15.75" customHeight="1">
      <c r="A755" s="5" t="s">
        <v>291</v>
      </c>
      <c r="B755" s="5" t="s">
        <v>328</v>
      </c>
      <c r="C755" s="5" t="s">
        <v>129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>
        <v>45792</v>
      </c>
      <c r="O755" s="5" t="s">
        <v>87</v>
      </c>
      <c r="P755" s="5" t="s">
        <v>88</v>
      </c>
      <c r="Q755" s="5" t="s">
        <v>329</v>
      </c>
      <c r="R755" s="5">
        <v>6</v>
      </c>
      <c r="S755" s="8">
        <v>45811</v>
      </c>
      <c r="T755" s="6"/>
    </row>
    <row r="756" spans="1:20" ht="15.75" customHeight="1">
      <c r="A756" s="5" t="s">
        <v>54</v>
      </c>
      <c r="B756" s="5" t="s">
        <v>200</v>
      </c>
      <c r="C756" s="5" t="s">
        <v>241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>
        <v>45694</v>
      </c>
      <c r="O756" s="5" t="s">
        <v>87</v>
      </c>
      <c r="P756" s="5" t="s">
        <v>88</v>
      </c>
      <c r="Q756" s="5" t="s">
        <v>393</v>
      </c>
      <c r="R756" s="5">
        <v>5</v>
      </c>
      <c r="S756" s="8">
        <v>45708</v>
      </c>
      <c r="T756" s="6"/>
    </row>
    <row r="757" spans="1:20" ht="15.75" customHeight="1">
      <c r="A757" s="5" t="s">
        <v>73</v>
      </c>
      <c r="B757" s="5" t="s">
        <v>390</v>
      </c>
      <c r="C757" s="5" t="s">
        <v>75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7">
        <v>45851</v>
      </c>
      <c r="O757" s="5" t="s">
        <v>27</v>
      </c>
      <c r="P757" s="5" t="s">
        <v>28</v>
      </c>
      <c r="Q757" s="5" t="s">
        <v>412</v>
      </c>
      <c r="R757" s="5">
        <v>6</v>
      </c>
      <c r="S757" s="8">
        <v>45886</v>
      </c>
      <c r="T757" s="6"/>
    </row>
    <row r="758" spans="1:20" ht="15.75" customHeight="1">
      <c r="A758" s="5" t="s">
        <v>96</v>
      </c>
      <c r="B758" s="5" t="s">
        <v>194</v>
      </c>
      <c r="C758" s="5" t="s">
        <v>208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7">
        <v>45788</v>
      </c>
      <c r="O758" s="5" t="s">
        <v>27</v>
      </c>
      <c r="P758" s="5" t="s">
        <v>28</v>
      </c>
      <c r="Q758" s="5" t="s">
        <v>482</v>
      </c>
      <c r="R758" s="5">
        <v>5</v>
      </c>
      <c r="S758" s="8">
        <v>45816</v>
      </c>
      <c r="T758" s="6"/>
    </row>
    <row r="759" spans="1:20" ht="15.75" customHeight="1">
      <c r="A759" s="5" t="s">
        <v>125</v>
      </c>
      <c r="B759" s="5" t="s">
        <v>294</v>
      </c>
      <c r="C759" s="5" t="s">
        <v>379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>
        <v>45809</v>
      </c>
      <c r="O759" s="5" t="s">
        <v>27</v>
      </c>
      <c r="P759" s="5" t="s">
        <v>28</v>
      </c>
      <c r="Q759" s="5" t="s">
        <v>295</v>
      </c>
      <c r="R759" s="5">
        <v>6</v>
      </c>
      <c r="S759" s="8">
        <v>45844</v>
      </c>
      <c r="T759" s="6"/>
    </row>
    <row r="760" spans="1:20" ht="15.75" customHeight="1">
      <c r="A760" s="5" t="s">
        <v>107</v>
      </c>
      <c r="B760" s="5" t="s">
        <v>108</v>
      </c>
      <c r="C760" s="5" t="s">
        <v>242</v>
      </c>
      <c r="D760" s="5" t="s">
        <v>64</v>
      </c>
      <c r="E760" s="7">
        <v>45753</v>
      </c>
      <c r="F760" s="5" t="s">
        <v>65</v>
      </c>
      <c r="G760" s="7">
        <v>45795</v>
      </c>
      <c r="H760" s="6"/>
      <c r="I760" s="6"/>
      <c r="J760" s="6"/>
      <c r="K760" s="6"/>
      <c r="L760" s="6"/>
      <c r="M760" s="6"/>
      <c r="N760" s="7">
        <v>45753</v>
      </c>
      <c r="O760" s="5" t="s">
        <v>27</v>
      </c>
      <c r="P760" s="5" t="s">
        <v>88</v>
      </c>
      <c r="Q760" s="5"/>
      <c r="R760" s="5"/>
      <c r="S760" s="8"/>
      <c r="T760" s="6"/>
    </row>
    <row r="761" spans="1:20" ht="15.75" customHeight="1">
      <c r="A761" s="5" t="s">
        <v>103</v>
      </c>
      <c r="B761" s="5" t="s">
        <v>104</v>
      </c>
      <c r="C761" s="5" t="s">
        <v>366</v>
      </c>
      <c r="D761" s="5" t="s">
        <v>23</v>
      </c>
      <c r="E761" s="7">
        <v>45743</v>
      </c>
      <c r="F761" s="5" t="s">
        <v>24</v>
      </c>
      <c r="G761" s="7">
        <v>45764</v>
      </c>
      <c r="H761" s="5" t="s">
        <v>125</v>
      </c>
      <c r="I761" s="7">
        <v>45785</v>
      </c>
      <c r="J761" s="6"/>
      <c r="K761" s="6"/>
      <c r="L761" s="6"/>
      <c r="M761" s="6"/>
      <c r="N761" s="7">
        <v>45743</v>
      </c>
      <c r="O761" s="5" t="s">
        <v>87</v>
      </c>
      <c r="P761" s="5" t="s">
        <v>88</v>
      </c>
      <c r="Q761" s="5" t="s">
        <v>474</v>
      </c>
      <c r="R761" s="5">
        <v>18</v>
      </c>
      <c r="S761" s="8">
        <v>45804</v>
      </c>
      <c r="T761" s="6"/>
    </row>
    <row r="762" spans="1:20" ht="15.75" customHeight="1">
      <c r="A762" s="5" t="s">
        <v>23</v>
      </c>
      <c r="B762" s="5" t="s">
        <v>184</v>
      </c>
      <c r="C762" s="5" t="s">
        <v>462</v>
      </c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7">
        <v>45743</v>
      </c>
      <c r="O762" s="5" t="s">
        <v>87</v>
      </c>
      <c r="P762" s="5" t="s">
        <v>88</v>
      </c>
      <c r="Q762" s="5" t="s">
        <v>162</v>
      </c>
      <c r="R762" s="5">
        <v>6</v>
      </c>
      <c r="S762" s="8">
        <v>45762</v>
      </c>
      <c r="T762" s="6"/>
    </row>
    <row r="763" spans="1:20" ht="15.75" customHeight="1">
      <c r="A763" s="5" t="s">
        <v>99</v>
      </c>
      <c r="B763" s="5" t="s">
        <v>100</v>
      </c>
      <c r="C763" s="5" t="s">
        <v>58</v>
      </c>
      <c r="D763" s="5" t="s">
        <v>43</v>
      </c>
      <c r="E763" s="7">
        <v>45624</v>
      </c>
      <c r="F763" s="5" t="s">
        <v>79</v>
      </c>
      <c r="G763" s="7">
        <v>45645</v>
      </c>
      <c r="H763" s="5" t="s">
        <v>45</v>
      </c>
      <c r="I763" s="7">
        <v>45673</v>
      </c>
      <c r="J763" s="5" t="s">
        <v>46</v>
      </c>
      <c r="K763" s="7">
        <v>45694</v>
      </c>
      <c r="L763" s="5" t="s">
        <v>47</v>
      </c>
      <c r="M763" s="7">
        <v>45715</v>
      </c>
      <c r="N763" s="7">
        <v>45624</v>
      </c>
      <c r="O763" s="5" t="s">
        <v>87</v>
      </c>
      <c r="P763" s="5" t="s">
        <v>88</v>
      </c>
      <c r="Q763" s="5" t="s">
        <v>712</v>
      </c>
      <c r="R763" s="5">
        <v>29</v>
      </c>
      <c r="S763" s="8">
        <v>45722</v>
      </c>
      <c r="T763" s="6"/>
    </row>
    <row r="764" spans="1:20" ht="15.75" customHeight="1">
      <c r="A764" s="5" t="s">
        <v>76</v>
      </c>
      <c r="B764" s="5" t="s">
        <v>77</v>
      </c>
      <c r="C764" s="5" t="s">
        <v>241</v>
      </c>
      <c r="D764" s="5" t="s">
        <v>43</v>
      </c>
      <c r="E764" s="7">
        <v>45624</v>
      </c>
      <c r="F764" s="5" t="s">
        <v>79</v>
      </c>
      <c r="G764" s="7">
        <v>45645</v>
      </c>
      <c r="H764" s="5" t="s">
        <v>45</v>
      </c>
      <c r="I764" s="7">
        <v>45673</v>
      </c>
      <c r="J764" s="6"/>
      <c r="K764" s="6"/>
      <c r="L764" s="6"/>
      <c r="M764" s="6"/>
      <c r="N764" s="7">
        <v>45624</v>
      </c>
      <c r="O764" s="5" t="s">
        <v>87</v>
      </c>
      <c r="P764" s="5" t="s">
        <v>88</v>
      </c>
      <c r="Q764" s="5" t="s">
        <v>713</v>
      </c>
      <c r="R764" s="5">
        <v>17</v>
      </c>
      <c r="S764" s="8">
        <v>45680</v>
      </c>
      <c r="T764" s="6"/>
    </row>
    <row r="765" spans="1:20" ht="15.75" customHeight="1">
      <c r="A765" s="5" t="s">
        <v>43</v>
      </c>
      <c r="B765" s="5" t="s">
        <v>138</v>
      </c>
      <c r="C765" s="5" t="s">
        <v>242</v>
      </c>
      <c r="D765" s="5"/>
      <c r="E765" s="7"/>
      <c r="F765" s="5"/>
      <c r="G765" s="7"/>
      <c r="H765" s="5"/>
      <c r="I765" s="7"/>
      <c r="J765" s="6"/>
      <c r="K765" s="6"/>
      <c r="L765" s="6"/>
      <c r="M765" s="6"/>
      <c r="N765" s="7">
        <v>45624</v>
      </c>
      <c r="O765" s="5" t="s">
        <v>87</v>
      </c>
      <c r="P765" s="5" t="s">
        <v>88</v>
      </c>
      <c r="Q765" s="5" t="s">
        <v>243</v>
      </c>
      <c r="R765" s="5">
        <v>6</v>
      </c>
      <c r="S765" s="8">
        <v>45643</v>
      </c>
      <c r="T765" s="6"/>
    </row>
    <row r="766" spans="1:20" ht="15.75" customHeight="1">
      <c r="A766" s="5" t="s">
        <v>714</v>
      </c>
      <c r="B766" s="5" t="s">
        <v>715</v>
      </c>
      <c r="C766" s="5"/>
      <c r="D766" s="5"/>
      <c r="E766" s="7"/>
      <c r="F766" s="5"/>
      <c r="G766" s="7"/>
      <c r="H766" s="5"/>
      <c r="I766" s="7"/>
      <c r="J766" s="5"/>
      <c r="K766" s="7"/>
      <c r="L766" s="5"/>
      <c r="M766" s="7"/>
      <c r="N766" s="7">
        <v>45624</v>
      </c>
      <c r="O766" s="5" t="s">
        <v>716</v>
      </c>
      <c r="P766" s="5"/>
      <c r="Q766" s="5"/>
      <c r="R766" s="5">
        <v>1</v>
      </c>
      <c r="S766" s="8">
        <v>45654</v>
      </c>
      <c r="T766" s="6"/>
    </row>
    <row r="767" spans="1:20" ht="15.75" customHeight="1">
      <c r="A767" s="5" t="s">
        <v>46</v>
      </c>
      <c r="B767" s="5" t="s">
        <v>238</v>
      </c>
      <c r="C767" s="5" t="s">
        <v>272</v>
      </c>
      <c r="D767" s="5"/>
      <c r="E767" s="7"/>
      <c r="F767" s="5"/>
      <c r="G767" s="7"/>
      <c r="H767" s="5"/>
      <c r="I767" s="7"/>
      <c r="J767" s="5"/>
      <c r="K767" s="7"/>
      <c r="L767" s="5"/>
      <c r="M767" s="7"/>
      <c r="N767" s="7">
        <v>45694</v>
      </c>
      <c r="O767" s="5" t="s">
        <v>87</v>
      </c>
      <c r="P767" s="5" t="s">
        <v>88</v>
      </c>
      <c r="Q767" s="5" t="s">
        <v>717</v>
      </c>
      <c r="R767" s="5">
        <v>5</v>
      </c>
      <c r="S767" s="8">
        <v>45708</v>
      </c>
      <c r="T767" s="6"/>
    </row>
    <row r="768" spans="1:20" ht="15.75" customHeight="1">
      <c r="A768" s="5" t="s">
        <v>45</v>
      </c>
      <c r="B768" s="5" t="s">
        <v>180</v>
      </c>
      <c r="C768" s="5" t="s">
        <v>337</v>
      </c>
      <c r="D768" s="5"/>
      <c r="E768" s="7"/>
      <c r="F768" s="5"/>
      <c r="G768" s="7"/>
      <c r="H768" s="5"/>
      <c r="I768" s="7"/>
      <c r="J768" s="6"/>
      <c r="K768" s="6"/>
      <c r="L768" s="6"/>
      <c r="M768" s="6"/>
      <c r="N768" s="7">
        <v>45673</v>
      </c>
      <c r="O768" s="5" t="s">
        <v>87</v>
      </c>
      <c r="P768" s="5" t="s">
        <v>88</v>
      </c>
      <c r="Q768" s="5" t="s">
        <v>338</v>
      </c>
      <c r="R768" s="5">
        <v>6</v>
      </c>
      <c r="S768" s="8">
        <v>45692</v>
      </c>
      <c r="T768" s="6"/>
    </row>
    <row r="769" spans="1:20" ht="15.75" customHeight="1">
      <c r="A769" s="5" t="s">
        <v>47</v>
      </c>
      <c r="B769" s="5" t="s">
        <v>244</v>
      </c>
      <c r="C769" s="5" t="s">
        <v>75</v>
      </c>
      <c r="D769" s="5"/>
      <c r="E769" s="7"/>
      <c r="F769" s="5"/>
      <c r="G769" s="7"/>
      <c r="H769" s="5"/>
      <c r="I769" s="7"/>
      <c r="J769" s="5"/>
      <c r="K769" s="7"/>
      <c r="L769" s="5"/>
      <c r="M769" s="7"/>
      <c r="N769" s="7">
        <v>45715</v>
      </c>
      <c r="O769" s="5" t="s">
        <v>87</v>
      </c>
      <c r="P769" s="5" t="s">
        <v>88</v>
      </c>
      <c r="Q769" s="5" t="s">
        <v>245</v>
      </c>
      <c r="R769" s="5">
        <v>6</v>
      </c>
      <c r="S769" s="8">
        <v>45734</v>
      </c>
      <c r="T769" s="6"/>
    </row>
    <row r="770" spans="1:20" ht="15.75" customHeight="1">
      <c r="A770" s="5" t="s">
        <v>76</v>
      </c>
      <c r="B770" s="5" t="s">
        <v>77</v>
      </c>
      <c r="C770" s="5" t="s">
        <v>366</v>
      </c>
      <c r="D770" s="5" t="s">
        <v>43</v>
      </c>
      <c r="E770" s="7">
        <v>45676</v>
      </c>
      <c r="F770" s="5" t="s">
        <v>79</v>
      </c>
      <c r="G770" s="7">
        <v>45718</v>
      </c>
      <c r="H770" s="5" t="s">
        <v>45</v>
      </c>
      <c r="I770" s="7">
        <v>45760</v>
      </c>
      <c r="J770" s="6"/>
      <c r="K770" s="6"/>
      <c r="L770" s="6"/>
      <c r="M770" s="6"/>
      <c r="N770" s="7">
        <v>45676</v>
      </c>
      <c r="O770" s="5" t="s">
        <v>27</v>
      </c>
      <c r="P770" s="5" t="s">
        <v>28</v>
      </c>
      <c r="Q770" s="5" t="s">
        <v>718</v>
      </c>
      <c r="R770" s="5">
        <v>17</v>
      </c>
      <c r="S770" s="8">
        <v>45788</v>
      </c>
      <c r="T770" s="6"/>
    </row>
    <row r="771" spans="1:20" ht="15.75" customHeight="1">
      <c r="A771" s="5" t="s">
        <v>43</v>
      </c>
      <c r="B771" s="5" t="s">
        <v>138</v>
      </c>
      <c r="C771" s="5" t="s">
        <v>181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7">
        <v>45676</v>
      </c>
      <c r="O771" s="5" t="s">
        <v>27</v>
      </c>
      <c r="P771" s="5" t="s">
        <v>28</v>
      </c>
      <c r="Q771" s="5" t="s">
        <v>620</v>
      </c>
      <c r="R771" s="5">
        <v>6</v>
      </c>
      <c r="S771" s="7">
        <v>45711</v>
      </c>
      <c r="T771" s="6"/>
    </row>
    <row r="772" spans="1:20" ht="15.75" customHeight="1">
      <c r="A772" s="5" t="s">
        <v>79</v>
      </c>
      <c r="B772" s="5" t="s">
        <v>271</v>
      </c>
      <c r="C772" s="5" t="s">
        <v>263</v>
      </c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7">
        <v>45718</v>
      </c>
      <c r="O772" s="5" t="s">
        <v>27</v>
      </c>
      <c r="P772" s="5" t="s">
        <v>28</v>
      </c>
      <c r="Q772" s="5" t="s">
        <v>240</v>
      </c>
      <c r="R772" s="5">
        <v>6</v>
      </c>
      <c r="S772" s="7">
        <v>45753</v>
      </c>
      <c r="T772" s="6"/>
    </row>
    <row r="773" spans="1:20" ht="15.75" customHeight="1">
      <c r="A773" s="5" t="s">
        <v>45</v>
      </c>
      <c r="B773" s="5" t="s">
        <v>180</v>
      </c>
      <c r="C773" s="5" t="s">
        <v>454</v>
      </c>
      <c r="D773" s="5"/>
      <c r="E773" s="7"/>
      <c r="F773" s="5"/>
      <c r="G773" s="7"/>
      <c r="H773" s="5"/>
      <c r="I773" s="7"/>
      <c r="J773" s="6"/>
      <c r="K773" s="6"/>
      <c r="L773" s="6"/>
      <c r="M773" s="6"/>
      <c r="N773" s="7">
        <v>45760</v>
      </c>
      <c r="O773" s="5" t="s">
        <v>27</v>
      </c>
      <c r="P773" s="5" t="s">
        <v>28</v>
      </c>
      <c r="Q773" s="5" t="s">
        <v>338</v>
      </c>
      <c r="R773" s="5">
        <v>6</v>
      </c>
      <c r="S773" s="8">
        <v>45802</v>
      </c>
      <c r="T773" s="6"/>
    </row>
    <row r="774" spans="1:20" ht="15.75" customHeight="1">
      <c r="A774" s="5" t="s">
        <v>127</v>
      </c>
      <c r="B774" s="5" t="s">
        <v>128</v>
      </c>
      <c r="C774" s="5"/>
      <c r="D774" s="5" t="s">
        <v>24</v>
      </c>
      <c r="E774" s="7">
        <v>45767</v>
      </c>
      <c r="F774" s="5" t="s">
        <v>130</v>
      </c>
      <c r="G774" s="7">
        <v>45809</v>
      </c>
      <c r="H774" s="5"/>
      <c r="I774" s="7"/>
      <c r="J774" s="6"/>
      <c r="K774" s="6"/>
      <c r="L774" s="6"/>
      <c r="M774" s="6"/>
      <c r="N774" s="7">
        <v>45767</v>
      </c>
      <c r="O774" s="5" t="s">
        <v>27</v>
      </c>
      <c r="P774" s="5" t="s">
        <v>28</v>
      </c>
      <c r="Q774" s="5"/>
      <c r="R774" s="5">
        <v>12</v>
      </c>
      <c r="S774" s="8">
        <v>45844</v>
      </c>
      <c r="T774" s="6"/>
    </row>
    <row r="775" spans="1:20" ht="15.75" customHeight="1">
      <c r="A775" s="5" t="s">
        <v>46</v>
      </c>
      <c r="B775" s="5" t="s">
        <v>238</v>
      </c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7">
        <v>45778</v>
      </c>
      <c r="O775" s="5" t="s">
        <v>87</v>
      </c>
      <c r="P775" s="5" t="s">
        <v>88</v>
      </c>
      <c r="Q775" s="5" t="s">
        <v>299</v>
      </c>
      <c r="R775" s="5">
        <v>5</v>
      </c>
      <c r="S775" s="8">
        <v>45797</v>
      </c>
      <c r="T775" s="6"/>
    </row>
    <row r="776" spans="1:20" ht="15.75" customHeight="1">
      <c r="A776" s="5" t="s">
        <v>130</v>
      </c>
      <c r="B776" s="5" t="s">
        <v>262</v>
      </c>
      <c r="C776" s="5" t="s">
        <v>202</v>
      </c>
      <c r="D776" s="5"/>
      <c r="E776" s="7"/>
      <c r="F776" s="5"/>
      <c r="G776" s="7"/>
      <c r="H776" s="5"/>
      <c r="I776" s="7"/>
      <c r="J776" s="6"/>
      <c r="K776" s="6"/>
      <c r="L776" s="6"/>
      <c r="M776" s="6"/>
      <c r="N776" s="7">
        <v>45809</v>
      </c>
      <c r="O776" s="5" t="s">
        <v>27</v>
      </c>
      <c r="P776" s="5" t="s">
        <v>28</v>
      </c>
      <c r="Q776" s="5" t="s">
        <v>288</v>
      </c>
      <c r="R776" s="5">
        <v>6</v>
      </c>
      <c r="S776" s="8">
        <v>45844</v>
      </c>
      <c r="T776" s="6"/>
    </row>
    <row r="777" spans="1:20" ht="15.75" customHeight="1">
      <c r="A777" s="5" t="s">
        <v>47</v>
      </c>
      <c r="B777" s="5" t="s">
        <v>244</v>
      </c>
      <c r="C777" s="5" t="s">
        <v>85</v>
      </c>
      <c r="D777" s="5"/>
      <c r="E777" s="7"/>
      <c r="F777" s="5"/>
      <c r="G777" s="7"/>
      <c r="H777" s="6"/>
      <c r="I777" s="6"/>
      <c r="J777" s="6"/>
      <c r="K777" s="6"/>
      <c r="L777" s="6"/>
      <c r="M777" s="6"/>
      <c r="N777" s="7">
        <v>45865</v>
      </c>
      <c r="O777" s="5" t="s">
        <v>27</v>
      </c>
      <c r="P777" s="5" t="s">
        <v>28</v>
      </c>
      <c r="Q777" s="5" t="s">
        <v>245</v>
      </c>
      <c r="R777" s="5">
        <v>6</v>
      </c>
      <c r="S777" s="8">
        <v>45893</v>
      </c>
      <c r="T777" s="6"/>
    </row>
    <row r="778" spans="1:20" ht="15.75" customHeight="1">
      <c r="A778" s="5" t="s">
        <v>24</v>
      </c>
      <c r="B778" s="5" t="s">
        <v>149</v>
      </c>
      <c r="C778" s="5" t="s">
        <v>480</v>
      </c>
      <c r="D778" s="5"/>
      <c r="E778" s="7"/>
      <c r="F778" s="5"/>
      <c r="G778" s="7"/>
      <c r="H778" s="6"/>
      <c r="I778" s="6"/>
      <c r="J778" s="6"/>
      <c r="K778" s="6"/>
      <c r="L778" s="6"/>
      <c r="M778" s="6"/>
      <c r="N778" s="7">
        <v>45771</v>
      </c>
      <c r="O778" s="5" t="s">
        <v>114</v>
      </c>
      <c r="P778" s="5" t="s">
        <v>88</v>
      </c>
      <c r="Q778" s="5" t="s">
        <v>286</v>
      </c>
      <c r="R778" s="5">
        <v>6</v>
      </c>
      <c r="S778" s="8">
        <v>45806</v>
      </c>
      <c r="T778" s="6"/>
    </row>
    <row r="779" spans="1:20" ht="15.75" customHeight="1">
      <c r="A779" s="5" t="s">
        <v>24</v>
      </c>
      <c r="B779" s="5" t="s">
        <v>149</v>
      </c>
      <c r="C779" s="5" t="s">
        <v>719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>
        <v>45787</v>
      </c>
      <c r="O779" s="5" t="s">
        <v>67</v>
      </c>
      <c r="P779" s="5" t="s">
        <v>59</v>
      </c>
      <c r="Q779" s="5" t="s">
        <v>288</v>
      </c>
      <c r="R779" s="5">
        <v>6</v>
      </c>
      <c r="S779" s="8">
        <v>45822</v>
      </c>
      <c r="T779" s="6"/>
    </row>
    <row r="780" spans="1:20" ht="15.75" customHeight="1">
      <c r="A780" s="5" t="s">
        <v>55</v>
      </c>
      <c r="B780" s="5" t="s">
        <v>303</v>
      </c>
      <c r="C780" s="5" t="s">
        <v>366</v>
      </c>
      <c r="D780" s="5"/>
      <c r="E780" s="7"/>
      <c r="F780" s="5"/>
      <c r="G780" s="7"/>
      <c r="H780" s="6"/>
      <c r="I780" s="6"/>
      <c r="J780" s="6"/>
      <c r="K780" s="6"/>
      <c r="L780" s="6"/>
      <c r="M780" s="6"/>
      <c r="N780" s="7">
        <v>45713</v>
      </c>
      <c r="O780" s="5" t="s">
        <v>87</v>
      </c>
      <c r="P780" s="5" t="s">
        <v>88</v>
      </c>
      <c r="Q780" s="5" t="s">
        <v>427</v>
      </c>
      <c r="R780" s="5">
        <v>5</v>
      </c>
      <c r="S780" s="8">
        <v>45727</v>
      </c>
      <c r="T780" s="6"/>
    </row>
    <row r="781" spans="1:20" ht="15.75" customHeight="1">
      <c r="A781" s="5" t="s">
        <v>54</v>
      </c>
      <c r="B781" s="5" t="s">
        <v>200</v>
      </c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7">
        <v>45794</v>
      </c>
      <c r="O781" s="5" t="s">
        <v>67</v>
      </c>
      <c r="P781" s="5" t="s">
        <v>59</v>
      </c>
      <c r="Q781" s="5" t="s">
        <v>201</v>
      </c>
      <c r="R781" s="5">
        <v>5</v>
      </c>
      <c r="S781" s="8">
        <v>45822</v>
      </c>
      <c r="T781" s="6"/>
    </row>
    <row r="782" spans="1:20" ht="15.75" customHeight="1">
      <c r="A782" s="5" t="s">
        <v>56</v>
      </c>
      <c r="B782" s="5" t="s">
        <v>251</v>
      </c>
      <c r="C782" s="5" t="s">
        <v>142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7">
        <v>45738</v>
      </c>
      <c r="O782" s="5" t="s">
        <v>67</v>
      </c>
      <c r="P782" s="5" t="s">
        <v>59</v>
      </c>
      <c r="Q782" s="5" t="s">
        <v>252</v>
      </c>
      <c r="R782" s="5">
        <v>6</v>
      </c>
      <c r="S782" s="8">
        <v>45773</v>
      </c>
      <c r="T782" s="6"/>
    </row>
    <row r="783" spans="1:20" ht="15.75" customHeight="1">
      <c r="A783" s="5" t="s">
        <v>56</v>
      </c>
      <c r="B783" s="5" t="s">
        <v>251</v>
      </c>
      <c r="C783" s="5" t="s">
        <v>222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>
        <v>45834</v>
      </c>
      <c r="O783" s="5" t="s">
        <v>114</v>
      </c>
      <c r="P783" s="5" t="s">
        <v>88</v>
      </c>
      <c r="Q783" s="5" t="s">
        <v>304</v>
      </c>
      <c r="R783" s="5">
        <v>6</v>
      </c>
      <c r="S783" s="8">
        <v>45869</v>
      </c>
      <c r="T783" s="6"/>
    </row>
    <row r="784" spans="1:20" ht="15.75" customHeight="1">
      <c r="A784" s="5" t="s">
        <v>99</v>
      </c>
      <c r="B784" s="5" t="s">
        <v>100</v>
      </c>
      <c r="C784" s="5" t="s">
        <v>85</v>
      </c>
      <c r="D784" s="5" t="s">
        <v>43</v>
      </c>
      <c r="E784" s="7">
        <v>45715</v>
      </c>
      <c r="F784" s="5" t="s">
        <v>79</v>
      </c>
      <c r="G784" s="7">
        <v>45736</v>
      </c>
      <c r="H784" s="5" t="s">
        <v>45</v>
      </c>
      <c r="I784" s="7">
        <v>45757</v>
      </c>
      <c r="J784" s="5" t="s">
        <v>46</v>
      </c>
      <c r="K784" s="7">
        <v>45778</v>
      </c>
      <c r="L784" s="5" t="s">
        <v>47</v>
      </c>
      <c r="M784" s="7">
        <v>45799</v>
      </c>
      <c r="N784" s="7">
        <v>45715</v>
      </c>
      <c r="O784" s="5" t="s">
        <v>87</v>
      </c>
      <c r="P784" s="5" t="s">
        <v>88</v>
      </c>
      <c r="Q784" s="5" t="s">
        <v>720</v>
      </c>
      <c r="R784" s="5">
        <v>29</v>
      </c>
      <c r="S784" s="8">
        <v>45813</v>
      </c>
      <c r="T784" s="6"/>
    </row>
    <row r="785" spans="1:20" ht="15.75" customHeight="1">
      <c r="A785" s="5" t="s">
        <v>76</v>
      </c>
      <c r="B785" s="5" t="s">
        <v>77</v>
      </c>
      <c r="C785" s="5" t="s">
        <v>282</v>
      </c>
      <c r="D785" s="5" t="s">
        <v>43</v>
      </c>
      <c r="E785" s="7">
        <v>45715</v>
      </c>
      <c r="F785" s="5" t="s">
        <v>79</v>
      </c>
      <c r="G785" s="7">
        <v>45736</v>
      </c>
      <c r="H785" s="5" t="s">
        <v>45</v>
      </c>
      <c r="I785" s="7">
        <v>45757</v>
      </c>
      <c r="J785" s="6"/>
      <c r="K785" s="6"/>
      <c r="L785" s="6"/>
      <c r="M785" s="6"/>
      <c r="N785" s="7">
        <v>45715</v>
      </c>
      <c r="O785" s="5" t="s">
        <v>87</v>
      </c>
      <c r="P785" s="5" t="s">
        <v>88</v>
      </c>
      <c r="Q785" s="5"/>
      <c r="R785" s="5">
        <v>17</v>
      </c>
      <c r="S785" s="8">
        <v>45755</v>
      </c>
      <c r="T785" s="6"/>
    </row>
    <row r="786" spans="1:20" ht="15.75" customHeight="1">
      <c r="A786" s="5" t="s">
        <v>43</v>
      </c>
      <c r="B786" s="5" t="s">
        <v>138</v>
      </c>
      <c r="C786" s="5" t="s">
        <v>379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>
        <v>45715</v>
      </c>
      <c r="O786" s="5" t="s">
        <v>87</v>
      </c>
      <c r="P786" s="5" t="s">
        <v>88</v>
      </c>
      <c r="Q786" s="5" t="s">
        <v>432</v>
      </c>
      <c r="R786" s="5">
        <v>6</v>
      </c>
      <c r="S786" s="8">
        <v>45734</v>
      </c>
      <c r="T786" s="6"/>
    </row>
    <row r="787" spans="1:20" ht="15.75" customHeight="1">
      <c r="A787" s="5" t="s">
        <v>79</v>
      </c>
      <c r="B787" s="5" t="s">
        <v>271</v>
      </c>
      <c r="C787" s="5" t="s">
        <v>315</v>
      </c>
      <c r="D787" s="5"/>
      <c r="E787" s="7"/>
      <c r="F787" s="5"/>
      <c r="G787" s="7"/>
      <c r="H787" s="5"/>
      <c r="I787" s="7"/>
      <c r="J787" s="5"/>
      <c r="K787" s="7"/>
      <c r="L787" s="5"/>
      <c r="M787" s="7"/>
      <c r="N787" s="7">
        <v>45736</v>
      </c>
      <c r="O787" s="5" t="s">
        <v>87</v>
      </c>
      <c r="P787" s="5" t="s">
        <v>88</v>
      </c>
      <c r="Q787" s="5" t="s">
        <v>240</v>
      </c>
      <c r="R787" s="5">
        <v>6</v>
      </c>
      <c r="S787" s="8">
        <v>45755</v>
      </c>
      <c r="T787" s="6"/>
    </row>
    <row r="788" spans="1:20" ht="15.75" customHeight="1">
      <c r="A788" s="5" t="s">
        <v>45</v>
      </c>
      <c r="B788" s="5" t="s">
        <v>180</v>
      </c>
      <c r="C788" s="5"/>
      <c r="D788" s="5"/>
      <c r="E788" s="7"/>
      <c r="F788" s="5"/>
      <c r="G788" s="7"/>
      <c r="H788" s="5"/>
      <c r="I788" s="7"/>
      <c r="J788" s="5"/>
      <c r="K788" s="7"/>
      <c r="L788" s="5"/>
      <c r="M788" s="7"/>
      <c r="N788" s="7">
        <v>45757</v>
      </c>
      <c r="O788" s="5" t="s">
        <v>87</v>
      </c>
      <c r="P788" s="5" t="s">
        <v>88</v>
      </c>
      <c r="Q788" s="5" t="s">
        <v>476</v>
      </c>
      <c r="R788" s="5">
        <v>6</v>
      </c>
      <c r="S788" s="8">
        <v>45776</v>
      </c>
      <c r="T788" s="6"/>
    </row>
    <row r="789" spans="1:20" ht="15.75" customHeight="1">
      <c r="A789" s="5" t="s">
        <v>46</v>
      </c>
      <c r="B789" s="5" t="s">
        <v>238</v>
      </c>
      <c r="C789" s="5" t="s">
        <v>280</v>
      </c>
      <c r="D789" s="5"/>
      <c r="E789" s="7"/>
      <c r="F789" s="5"/>
      <c r="G789" s="7"/>
      <c r="H789" s="5"/>
      <c r="I789" s="7"/>
      <c r="J789" s="6"/>
      <c r="K789" s="6"/>
      <c r="L789" s="6"/>
      <c r="M789" s="6"/>
      <c r="N789" s="7">
        <v>45816</v>
      </c>
      <c r="O789" s="5" t="s">
        <v>27</v>
      </c>
      <c r="P789" s="5" t="s">
        <v>28</v>
      </c>
      <c r="Q789" s="5" t="s">
        <v>299</v>
      </c>
      <c r="R789" s="5">
        <v>5</v>
      </c>
      <c r="S789" s="8">
        <v>45851</v>
      </c>
      <c r="T789" s="6"/>
    </row>
    <row r="790" spans="1:20" ht="15.75" customHeight="1">
      <c r="A790" s="5" t="s">
        <v>47</v>
      </c>
      <c r="B790" s="5" t="s">
        <v>244</v>
      </c>
      <c r="C790" s="5"/>
      <c r="D790" s="5"/>
      <c r="E790" s="7"/>
      <c r="F790" s="5"/>
      <c r="G790" s="7"/>
      <c r="H790" s="5"/>
      <c r="I790" s="7"/>
      <c r="J790" s="5"/>
      <c r="K790" s="7"/>
      <c r="L790" s="5"/>
      <c r="M790" s="7"/>
      <c r="N790" s="7">
        <v>45799</v>
      </c>
      <c r="O790" s="5" t="s">
        <v>87</v>
      </c>
      <c r="P790" s="5" t="s">
        <v>88</v>
      </c>
      <c r="Q790" s="5" t="s">
        <v>245</v>
      </c>
      <c r="R790" s="5">
        <v>6</v>
      </c>
      <c r="S790" s="8">
        <v>45818</v>
      </c>
      <c r="T790" s="6"/>
    </row>
    <row r="791" spans="1:20" ht="15.75" customHeight="1">
      <c r="A791" s="5" t="s">
        <v>54</v>
      </c>
      <c r="B791" s="5" t="s">
        <v>495</v>
      </c>
      <c r="C791" s="5"/>
      <c r="D791" s="5"/>
      <c r="E791" s="7"/>
      <c r="F791" s="5"/>
      <c r="G791" s="7"/>
      <c r="H791" s="5"/>
      <c r="I791" s="7"/>
      <c r="J791" s="6"/>
      <c r="K791" s="6"/>
      <c r="L791" s="6"/>
      <c r="M791" s="6"/>
      <c r="N791" s="7">
        <v>45764</v>
      </c>
      <c r="O791" s="5" t="s">
        <v>114</v>
      </c>
      <c r="P791" s="5" t="s">
        <v>88</v>
      </c>
      <c r="Q791" s="5" t="s">
        <v>351</v>
      </c>
      <c r="R791" s="5">
        <v>5</v>
      </c>
      <c r="S791" s="8">
        <v>45792</v>
      </c>
      <c r="T791" s="6"/>
    </row>
    <row r="792" spans="1:20" ht="15.75" customHeight="1">
      <c r="A792" s="5" t="s">
        <v>55</v>
      </c>
      <c r="B792" s="5" t="s">
        <v>303</v>
      </c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7">
        <v>45829</v>
      </c>
      <c r="O792" s="5" t="s">
        <v>67</v>
      </c>
      <c r="P792" s="5" t="s">
        <v>59</v>
      </c>
      <c r="Q792" s="5" t="s">
        <v>427</v>
      </c>
      <c r="R792" s="5">
        <v>5</v>
      </c>
      <c r="S792" s="8">
        <v>45857</v>
      </c>
      <c r="T792" s="6"/>
    </row>
    <row r="793" spans="1:20" ht="15.75" customHeight="1">
      <c r="A793" s="5" t="s">
        <v>24</v>
      </c>
      <c r="B793" s="5" t="s">
        <v>149</v>
      </c>
      <c r="C793" s="5" t="s">
        <v>485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>
        <v>45823</v>
      </c>
      <c r="O793" s="5" t="s">
        <v>27</v>
      </c>
      <c r="P793" s="5" t="s">
        <v>28</v>
      </c>
      <c r="Q793" s="5"/>
      <c r="R793" s="5">
        <v>6</v>
      </c>
      <c r="S793" s="8">
        <v>45858</v>
      </c>
      <c r="T793" s="6"/>
    </row>
    <row r="794" spans="1:20" ht="15.75" customHeight="1">
      <c r="A794" s="5" t="s">
        <v>210</v>
      </c>
      <c r="B794" s="5" t="s">
        <v>211</v>
      </c>
      <c r="C794" s="5" t="s">
        <v>197</v>
      </c>
      <c r="D794" s="5" t="s">
        <v>212</v>
      </c>
      <c r="E794" s="7">
        <v>45732</v>
      </c>
      <c r="F794" s="5" t="s">
        <v>213</v>
      </c>
      <c r="G794" s="7">
        <v>45781</v>
      </c>
      <c r="H794" s="5" t="s">
        <v>35</v>
      </c>
      <c r="I794" s="7">
        <v>45823</v>
      </c>
      <c r="J794" s="5" t="s">
        <v>36</v>
      </c>
      <c r="K794" s="7">
        <v>45865</v>
      </c>
      <c r="L794" s="5" t="s">
        <v>37</v>
      </c>
      <c r="M794" s="7">
        <v>45907</v>
      </c>
      <c r="N794" s="7">
        <v>45732</v>
      </c>
      <c r="O794" s="5" t="s">
        <v>27</v>
      </c>
      <c r="P794" s="5" t="s">
        <v>59</v>
      </c>
      <c r="Q794" s="5" t="s">
        <v>449</v>
      </c>
      <c r="R794" s="5">
        <v>29</v>
      </c>
      <c r="S794" s="8">
        <v>45921</v>
      </c>
      <c r="T794" s="6"/>
    </row>
    <row r="795" spans="1:20" ht="15.75" customHeight="1">
      <c r="A795" s="5" t="s">
        <v>215</v>
      </c>
      <c r="B795" s="5" t="s">
        <v>216</v>
      </c>
      <c r="C795" s="5" t="s">
        <v>222</v>
      </c>
      <c r="D795" s="5" t="s">
        <v>212</v>
      </c>
      <c r="E795" s="7">
        <v>45732</v>
      </c>
      <c r="F795" s="5" t="s">
        <v>213</v>
      </c>
      <c r="G795" s="7">
        <v>45781</v>
      </c>
      <c r="H795" s="5" t="s">
        <v>35</v>
      </c>
      <c r="I795" s="7">
        <v>45823</v>
      </c>
      <c r="J795" s="6"/>
      <c r="K795" s="6"/>
      <c r="L795" s="6"/>
      <c r="M795" s="6"/>
      <c r="N795" s="7">
        <v>45732</v>
      </c>
      <c r="O795" s="5" t="s">
        <v>27</v>
      </c>
      <c r="P795" s="5" t="s">
        <v>59</v>
      </c>
      <c r="Q795" s="5"/>
      <c r="R795" s="5">
        <v>17</v>
      </c>
      <c r="S795" s="8">
        <v>45844</v>
      </c>
      <c r="T795" s="6"/>
    </row>
    <row r="796" spans="1:20" ht="15.75" customHeight="1">
      <c r="A796" s="5" t="s">
        <v>218</v>
      </c>
      <c r="B796" s="5" t="s">
        <v>219</v>
      </c>
      <c r="C796" s="5" t="s">
        <v>32</v>
      </c>
      <c r="D796" s="5" t="s">
        <v>212</v>
      </c>
      <c r="E796" s="7">
        <v>45732</v>
      </c>
      <c r="F796" s="5" t="s">
        <v>213</v>
      </c>
      <c r="G796" s="7">
        <v>45781</v>
      </c>
      <c r="H796" s="6"/>
      <c r="I796" s="6"/>
      <c r="J796" s="6"/>
      <c r="K796" s="6"/>
      <c r="L796" s="6"/>
      <c r="M796" s="6"/>
      <c r="N796" s="7">
        <v>45732</v>
      </c>
      <c r="O796" s="5" t="s">
        <v>27</v>
      </c>
      <c r="P796" s="5" t="s">
        <v>59</v>
      </c>
      <c r="Q796" s="5"/>
      <c r="R796" s="5">
        <v>12</v>
      </c>
      <c r="S796" s="8">
        <v>45788</v>
      </c>
      <c r="T796" s="6"/>
    </row>
    <row r="797" spans="1:20" ht="15.75" customHeight="1">
      <c r="A797" s="5" t="s">
        <v>212</v>
      </c>
      <c r="B797" s="5" t="s">
        <v>221</v>
      </c>
      <c r="C797" s="5" t="s">
        <v>260</v>
      </c>
      <c r="D797" s="5"/>
      <c r="E797" s="7"/>
      <c r="F797" s="5"/>
      <c r="G797" s="7"/>
      <c r="H797" s="5"/>
      <c r="I797" s="7"/>
      <c r="J797" s="5"/>
      <c r="K797" s="7"/>
      <c r="L797" s="5"/>
      <c r="M797" s="7"/>
      <c r="N797" s="7">
        <v>45732</v>
      </c>
      <c r="O797" s="5" t="s">
        <v>27</v>
      </c>
      <c r="P797" s="5" t="s">
        <v>59</v>
      </c>
      <c r="Q797" s="5" t="s">
        <v>450</v>
      </c>
      <c r="R797" s="5">
        <v>6</v>
      </c>
      <c r="S797" s="8">
        <v>45732</v>
      </c>
      <c r="T797" s="6"/>
    </row>
    <row r="798" spans="1:20" ht="15.75" customHeight="1">
      <c r="A798" s="5" t="s">
        <v>213</v>
      </c>
      <c r="B798" s="5" t="s">
        <v>318</v>
      </c>
      <c r="C798" s="5"/>
      <c r="D798" s="5"/>
      <c r="E798" s="7"/>
      <c r="F798" s="5"/>
      <c r="G798" s="7"/>
      <c r="H798" s="5"/>
      <c r="I798" s="7"/>
      <c r="J798" s="5"/>
      <c r="K798" s="7"/>
      <c r="L798" s="5"/>
      <c r="M798" s="7"/>
      <c r="N798" s="7">
        <v>45781</v>
      </c>
      <c r="O798" s="5" t="s">
        <v>27</v>
      </c>
      <c r="P798" s="5" t="s">
        <v>59</v>
      </c>
      <c r="Q798" s="5" t="s">
        <v>145</v>
      </c>
      <c r="R798" s="5">
        <v>6</v>
      </c>
      <c r="S798" s="8">
        <v>45795</v>
      </c>
      <c r="T798" s="6"/>
    </row>
    <row r="799" spans="1:20" ht="15.75" customHeight="1">
      <c r="A799" s="5" t="s">
        <v>35</v>
      </c>
      <c r="B799" s="5" t="s">
        <v>163</v>
      </c>
      <c r="C799" s="5"/>
      <c r="D799" s="5"/>
      <c r="E799" s="7"/>
      <c r="F799" s="5"/>
      <c r="G799" s="7"/>
      <c r="H799" s="5"/>
      <c r="I799" s="7"/>
      <c r="J799" s="6"/>
      <c r="K799" s="6"/>
      <c r="L799" s="6"/>
      <c r="M799" s="6"/>
      <c r="N799" s="7">
        <v>45823</v>
      </c>
      <c r="O799" s="5" t="s">
        <v>27</v>
      </c>
      <c r="P799" s="5" t="s">
        <v>59</v>
      </c>
      <c r="Q799" s="5" t="s">
        <v>165</v>
      </c>
      <c r="R799" s="5">
        <v>6</v>
      </c>
      <c r="S799" s="8">
        <v>45844</v>
      </c>
      <c r="T799" s="6"/>
    </row>
    <row r="800" spans="1:20" ht="15.75" customHeight="1">
      <c r="A800" s="5" t="s">
        <v>36</v>
      </c>
      <c r="B800" s="5" t="s">
        <v>187</v>
      </c>
      <c r="C800" s="5"/>
      <c r="D800" s="5"/>
      <c r="E800" s="7"/>
      <c r="F800" s="5"/>
      <c r="G800" s="7"/>
      <c r="H800" s="5"/>
      <c r="I800" s="7"/>
      <c r="J800" s="5"/>
      <c r="K800" s="7"/>
      <c r="L800" s="5"/>
      <c r="M800" s="7"/>
      <c r="N800" s="7">
        <v>45865</v>
      </c>
      <c r="O800" s="5" t="s">
        <v>27</v>
      </c>
      <c r="P800" s="5" t="s">
        <v>59</v>
      </c>
      <c r="Q800" s="5" t="s">
        <v>189</v>
      </c>
      <c r="R800" s="5">
        <v>6</v>
      </c>
      <c r="S800" s="8">
        <v>45886</v>
      </c>
      <c r="T800" s="6"/>
    </row>
    <row r="801" spans="1:20" ht="15.75" customHeight="1">
      <c r="A801" s="5" t="s">
        <v>37</v>
      </c>
      <c r="B801" s="5" t="s">
        <v>190</v>
      </c>
      <c r="C801" s="5"/>
      <c r="D801" s="5"/>
      <c r="E801" s="7"/>
      <c r="F801" s="5"/>
      <c r="G801" s="7"/>
      <c r="H801" s="5"/>
      <c r="I801" s="7"/>
      <c r="J801" s="6"/>
      <c r="K801" s="6"/>
      <c r="L801" s="6"/>
      <c r="M801" s="6"/>
      <c r="N801" s="7">
        <v>45907</v>
      </c>
      <c r="O801" s="5" t="s">
        <v>27</v>
      </c>
      <c r="P801" s="5" t="s">
        <v>59</v>
      </c>
      <c r="Q801" s="5" t="s">
        <v>191</v>
      </c>
      <c r="R801" s="5">
        <v>5</v>
      </c>
      <c r="S801" s="8">
        <v>45928</v>
      </c>
      <c r="T801" s="6"/>
    </row>
    <row r="802" spans="1:20" ht="15.75" customHeight="1">
      <c r="A802" s="5" t="s">
        <v>55</v>
      </c>
      <c r="B802" s="5" t="s">
        <v>303</v>
      </c>
      <c r="C802" s="5"/>
      <c r="D802" s="5"/>
      <c r="E802" s="7"/>
      <c r="F802" s="5"/>
      <c r="G802" s="7"/>
      <c r="H802" s="6"/>
      <c r="I802" s="6"/>
      <c r="J802" s="6"/>
      <c r="K802" s="6"/>
      <c r="L802" s="6"/>
      <c r="M802" s="6"/>
      <c r="N802" s="7">
        <v>45858</v>
      </c>
      <c r="O802" s="5" t="s">
        <v>27</v>
      </c>
      <c r="P802" s="5" t="s">
        <v>28</v>
      </c>
      <c r="Q802" s="5"/>
      <c r="R802" s="5">
        <v>5</v>
      </c>
      <c r="S802" s="8">
        <v>45886</v>
      </c>
      <c r="T802" s="6"/>
    </row>
    <row r="803" spans="1:20" ht="15.75" customHeight="1">
      <c r="A803" s="5" t="s">
        <v>56</v>
      </c>
      <c r="B803" s="5" t="s">
        <v>251</v>
      </c>
      <c r="C803" s="5" t="s">
        <v>331</v>
      </c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7">
        <v>45864</v>
      </c>
      <c r="O803" s="5" t="s">
        <v>67</v>
      </c>
      <c r="P803" s="5" t="s">
        <v>59</v>
      </c>
      <c r="Q803" s="5" t="s">
        <v>252</v>
      </c>
      <c r="R803" s="5">
        <v>6</v>
      </c>
      <c r="S803" s="8">
        <v>45899</v>
      </c>
      <c r="T803" s="6"/>
    </row>
    <row r="804" spans="1:20" ht="15.75" customHeight="1">
      <c r="A804" s="5" t="s">
        <v>55</v>
      </c>
      <c r="B804" s="5" t="s">
        <v>303</v>
      </c>
      <c r="C804" s="5" t="s">
        <v>282</v>
      </c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7">
        <v>45799</v>
      </c>
      <c r="O804" s="5" t="s">
        <v>114</v>
      </c>
      <c r="P804" s="5" t="s">
        <v>88</v>
      </c>
      <c r="Q804" s="5" t="s">
        <v>427</v>
      </c>
      <c r="R804" s="5">
        <v>5</v>
      </c>
      <c r="S804" s="8">
        <v>45827</v>
      </c>
      <c r="T804" s="6"/>
    </row>
    <row r="805" spans="1:20" ht="15.75" customHeight="1">
      <c r="A805" s="5" t="s">
        <v>56</v>
      </c>
      <c r="B805" s="5" t="s">
        <v>251</v>
      </c>
      <c r="C805" s="5" t="s">
        <v>197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>
        <v>45893</v>
      </c>
      <c r="O805" s="5" t="s">
        <v>27</v>
      </c>
      <c r="P805" s="5" t="s">
        <v>28</v>
      </c>
      <c r="Q805" s="5"/>
      <c r="R805" s="5">
        <v>6</v>
      </c>
      <c r="S805" s="8">
        <v>45928</v>
      </c>
      <c r="T805" s="6"/>
    </row>
    <row r="806" spans="1:20" ht="15.75" customHeight="1">
      <c r="A806" s="5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/>
      <c r="O806" s="5"/>
      <c r="P806" s="5"/>
      <c r="Q806" s="5"/>
      <c r="R806" s="5"/>
      <c r="S806" s="8"/>
      <c r="T806" s="6"/>
    </row>
    <row r="807" spans="1:20" ht="15.75" customHeight="1">
      <c r="A807" s="5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/>
      <c r="O807" s="5"/>
      <c r="P807" s="5"/>
      <c r="Q807" s="5"/>
      <c r="R807" s="5"/>
      <c r="S807" s="8"/>
      <c r="T807" s="6"/>
    </row>
    <row r="808" spans="1:20" ht="15.75" customHeight="1">
      <c r="A808" s="5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/>
      <c r="O808" s="5"/>
      <c r="P808" s="5"/>
      <c r="Q808" s="5"/>
      <c r="R808" s="5"/>
      <c r="S808" s="8"/>
      <c r="T808" s="6"/>
    </row>
    <row r="809" spans="1:20" ht="12.75">
      <c r="A809" s="5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/>
      <c r="O809" s="5"/>
      <c r="P809" s="5"/>
      <c r="Q809" s="5"/>
      <c r="R809" s="5"/>
      <c r="S809" s="8"/>
      <c r="T809" s="6"/>
    </row>
    <row r="810" spans="1:20" ht="12.75">
      <c r="A810" s="5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/>
      <c r="O810" s="5"/>
      <c r="P810" s="5"/>
      <c r="Q810" s="5"/>
      <c r="R810" s="5"/>
      <c r="S810" s="8"/>
      <c r="T810" s="6"/>
    </row>
    <row r="811" spans="1:20" ht="12.75">
      <c r="A811" s="5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/>
      <c r="O811" s="5"/>
      <c r="P811" s="5"/>
      <c r="Q811" s="6"/>
      <c r="R811" s="5"/>
      <c r="S811" s="8"/>
      <c r="T8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Z103"/>
  <sheetViews>
    <sheetView workbookViewId="0"/>
  </sheetViews>
  <sheetFormatPr baseColWidth="10" defaultColWidth="12.5703125" defaultRowHeight="15.75" customHeight="1"/>
  <cols>
    <col min="1" max="1" width="29.140625" customWidth="1"/>
    <col min="2" max="2" width="8.7109375" customWidth="1"/>
  </cols>
  <sheetData>
    <row r="1" spans="1:104">
      <c r="A1" s="9" t="s">
        <v>721</v>
      </c>
      <c r="B1" s="10">
        <v>45627</v>
      </c>
      <c r="C1" s="11" t="str">
        <f t="array" ref="C1:CZ1" ca="1">TRANSPOSE(A2:A103)</f>
        <v>ROBOTIZ.  UIPATH</v>
      </c>
      <c r="D1" s="11" t="str">
        <f ca="1"/>
        <v>ESP. SQL SERVER</v>
      </c>
      <c r="E1" s="11" t="str">
        <f ca="1"/>
        <v>SQL SERVER</v>
      </c>
      <c r="F1" s="11" t="str">
        <f ca="1"/>
        <v>LEAN LOGISTICS</v>
      </c>
      <c r="G1" s="11" t="str">
        <f ca="1"/>
        <v>POWER APPS Y AUT.</v>
      </c>
      <c r="H1" s="11" t="str">
        <f ca="1"/>
        <v>ESP. EXCEL EXP</v>
      </c>
      <c r="I1" s="11" t="str">
        <f ca="1"/>
        <v>ESPEC. EXCEL</v>
      </c>
      <c r="J1" s="11" t="str">
        <f ca="1"/>
        <v>EXCEL BÁSICO</v>
      </c>
      <c r="K1" s="11" t="str">
        <f ca="1"/>
        <v>GEST. COMP. Y PROV.</v>
      </c>
      <c r="L1" s="11" t="str">
        <f ca="1"/>
        <v>POWER BI AVANZ</v>
      </c>
      <c r="M1" s="11" t="str">
        <f ca="1"/>
        <v>AUDITORIA</v>
      </c>
      <c r="N1" s="11" t="str">
        <f ca="1"/>
        <v>SAP HANA IN</v>
      </c>
      <c r="O1" s="11" t="str">
        <f ca="1"/>
        <v>MS PROJECT</v>
      </c>
      <c r="P1" s="11" t="str">
        <f ca="1"/>
        <v>MODEL BIZ.</v>
      </c>
      <c r="Q1" s="11" t="str">
        <f ca="1"/>
        <v>EXCEL INTERM</v>
      </c>
      <c r="R1" s="11" t="str">
        <f ca="1"/>
        <v>DATA SCIENCE: MACHINE LEARNING</v>
      </c>
      <c r="S1" s="11" t="str">
        <f ca="1"/>
        <v>DIP SUPPLY V2</v>
      </c>
      <c r="T1" s="11" t="str">
        <f ca="1"/>
        <v>PEE DEM. PLANNER</v>
      </c>
      <c r="U1" s="11" t="str">
        <f ca="1"/>
        <v>PLAN. Y PRONOSTICO</v>
      </c>
      <c r="V1" s="11" t="str">
        <f ca="1"/>
        <v>DIP INTELIG. Y ANALIST. DATOS V2</v>
      </c>
      <c r="W1" s="11" t="str">
        <f ca="1"/>
        <v>DATA ANALYTICS</v>
      </c>
      <c r="X1" s="11" t="str">
        <f ca="1"/>
        <v>ESP. MACROS</v>
      </c>
      <c r="Y1" s="11" t="str">
        <f ca="1"/>
        <v>EXCEL AVANZ</v>
      </c>
      <c r="Z1" s="11" t="str">
        <f ca="1"/>
        <v>POWER BI</v>
      </c>
      <c r="AA1" s="11" t="str">
        <f ca="1"/>
        <v>ESPEC.SAP HANA COMP. Y ALM.</v>
      </c>
      <c r="AB1" s="11" t="str">
        <f ca="1"/>
        <v>ESPEC.SAP HANA GEST. FIN.</v>
      </c>
      <c r="AC1" s="11" t="str">
        <f ca="1"/>
        <v>SAP HANA MM</v>
      </c>
      <c r="AD1" s="11" t="str">
        <f ca="1"/>
        <v>PYTHON. DATOS</v>
      </c>
      <c r="AE1" s="11" t="str">
        <f ca="1"/>
        <v>GEST FINANC. PROYECT</v>
      </c>
      <c r="AF1" s="11" t="str">
        <f ca="1"/>
        <v>KPIS Y OKRS</v>
      </c>
      <c r="AG1" s="11" t="str">
        <f ca="1"/>
        <v>SAP HANA PP</v>
      </c>
      <c r="AH1" s="11" t="str">
        <f ca="1"/>
        <v>GEST TRANSPORTES</v>
      </c>
      <c r="AI1" s="11" t="str">
        <f ca="1"/>
        <v>GER. CENTRO DISTRIB.</v>
      </c>
      <c r="AJ1" s="11" t="str">
        <f ca="1"/>
        <v>ESP. POWER APPS Y AUT.</v>
      </c>
      <c r="AK1" s="11" t="str">
        <f ca="1"/>
        <v>GEST. ÁGIL PROYECT</v>
      </c>
      <c r="AL1" s="11" t="str">
        <f ca="1"/>
        <v>GEST PROYECT II</v>
      </c>
      <c r="AM1" s="11" t="str">
        <f ca="1"/>
        <v>SAP HANA SD</v>
      </c>
      <c r="AN1" s="11" t="str">
        <f ca="1"/>
        <v>POWER BI PRESENCIAL</v>
      </c>
      <c r="AO1" s="11" t="str">
        <f ca="1"/>
        <v>COST Y PRESUP</v>
      </c>
      <c r="AP1" s="11" t="str">
        <f ca="1"/>
        <v>ESP. POWER BI</v>
      </c>
      <c r="AQ1" s="11" t="str">
        <f ca="1"/>
        <v>SAP HANA FI</v>
      </c>
      <c r="AR1" s="11" t="str">
        <f ca="1"/>
        <v>DIP GEST PROYECTOS V3</v>
      </c>
      <c r="AS1" s="11" t="str">
        <f ca="1"/>
        <v>PEE ANALIST PROY V3</v>
      </c>
      <c r="AT1" s="11" t="str">
        <f ca="1"/>
        <v>ESP. GEST. PROYECTOS V2</v>
      </c>
      <c r="AU1" s="11" t="str">
        <f ca="1"/>
        <v>GEST PROYECT I</v>
      </c>
      <c r="AV1" s="11" t="str">
        <f ca="1"/>
        <v>IA &amp; DEEP LEARNING</v>
      </c>
      <c r="AW1" s="11" t="str">
        <f ca="1"/>
        <v>GEST. COM. INTER.</v>
      </c>
      <c r="AX1" s="11" t="str">
        <f ca="1"/>
        <v>LEAN SIX SIGMA</v>
      </c>
      <c r="AY1" s="11" t="str">
        <f ca="1"/>
        <v>ESP. FRONTEND</v>
      </c>
      <c r="AZ1" s="11" t="str">
        <f ca="1"/>
        <v>PROG. WEB</v>
      </c>
      <c r="BA1" s="11" t="str">
        <f ca="1"/>
        <v>SAP HANA IN PRESENCIAL</v>
      </c>
      <c r="BB1" s="11" t="str">
        <f ca="1"/>
        <v>DIP GER. SIG.</v>
      </c>
      <c r="BC1" s="11" t="str">
        <f ca="1"/>
        <v>SIST. INT. GEST.</v>
      </c>
      <c r="BD1" s="11" t="str">
        <f ca="1"/>
        <v>ESPEC.SAP HANA</v>
      </c>
      <c r="BE1" s="11" t="str">
        <f ca="1"/>
        <v>ESPEC.SAP HANA PLANIF. DE LA PROD.</v>
      </c>
      <c r="BF1" s="11" t="str">
        <f ca="1"/>
        <v>PEE ANALIST DATOS</v>
      </c>
      <c r="BG1" s="11" t="str">
        <f ca="1"/>
        <v>IA MARKETING</v>
      </c>
      <c r="BH1" s="11" t="str">
        <f ca="1"/>
        <v>SQL AVANZ</v>
      </c>
      <c r="BI1" s="11" t="str">
        <f ca="1"/>
        <v>DIP PROC Y MEJORA V3</v>
      </c>
      <c r="BJ1" s="11" t="str">
        <f ca="1"/>
        <v>PEE ANALIST PROC</v>
      </c>
      <c r="BK1" s="11" t="str">
        <f ca="1"/>
        <v>GEST PROCESOS</v>
      </c>
      <c r="BL1" s="11" t="str">
        <f ca="1"/>
        <v>KPIS LOGÍSTICOS POWER BI</v>
      </c>
      <c r="BM1" s="11" t="str">
        <f ca="1"/>
        <v>ESP. EN PYTHON DATA SCIENCE</v>
      </c>
      <c r="BN1" s="11" t="str">
        <f ca="1"/>
        <v>PROG. MACROS</v>
      </c>
      <c r="BO1" s="11" t="str">
        <f ca="1"/>
        <v>SAP HANA PM</v>
      </c>
      <c r="BP1" s="11" t="str">
        <f ca="1"/>
        <v>PYTHON AVANZ.</v>
      </c>
      <c r="BQ1" s="11" t="str">
        <f ca="1"/>
        <v>SAP HANA EWM</v>
      </c>
      <c r="BR1" s="11" t="str">
        <f ca="1"/>
        <v>ESP. FINANZAS</v>
      </c>
      <c r="BS1" s="11" t="str">
        <f ca="1"/>
        <v>CONT. FINANCIERA</v>
      </c>
      <c r="BT1" s="11" t="str">
        <f ca="1"/>
        <v>POWER APPS AVANZ</v>
      </c>
      <c r="BU1" s="11" t="str">
        <f ca="1"/>
        <v>SAP HANA HCM</v>
      </c>
      <c r="BV1" s="11" t="str">
        <f ca="1"/>
        <v>ESPEC. SAP LOG. INTEGRAL</v>
      </c>
      <c r="BW1" s="11" t="str">
        <f ca="1"/>
        <v>SUPPLY CHAIN ANALYTICS</v>
      </c>
      <c r="BX1" s="11" t="str">
        <f ca="1"/>
        <v>PROG. JAVA</v>
      </c>
      <c r="BY1" s="11" t="str">
        <f ca="1"/>
        <v>ESP. EN TRINORMA</v>
      </c>
      <c r="BZ1" s="11" t="str">
        <f ca="1"/>
        <v>ISO CALIDAD</v>
      </c>
      <c r="CA1" s="11" t="str">
        <f ca="1"/>
        <v>CONTRATACIONES</v>
      </c>
      <c r="CB1" s="11" t="str">
        <f ca="1"/>
        <v>ISO SST</v>
      </c>
      <c r="CC1" s="11" t="str">
        <f ca="1"/>
        <v>ISO AMBIENTAL</v>
      </c>
      <c r="CD1" s="11" t="str">
        <f ca="1"/>
        <v>IA &amp; DEEP LEARNING V2</v>
      </c>
      <c r="CE1" s="11" t="str">
        <f ca="1"/>
        <v>ESP. COMP SAP</v>
      </c>
      <c r="CF1" s="11" t="str">
        <f ca="1"/>
        <v>ESP. SAP MINERÍA</v>
      </c>
      <c r="CG1" s="11" t="str">
        <f ca="1"/>
        <v>SQL PRESENCIAL</v>
      </c>
      <c r="CH1" s="12" t="str">
        <f ca="1"/>
        <v>SAP HANA MM PRESENCIAL</v>
      </c>
      <c r="CI1" s="12" t="str">
        <f ca="1"/>
        <v>REACT JS</v>
      </c>
      <c r="CJ1" s="12">
        <v>0</v>
      </c>
      <c r="CK1" s="12">
        <v>0</v>
      </c>
      <c r="CL1" s="12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</row>
    <row r="2" spans="1:104">
      <c r="A2" s="13" t="str">
        <f ca="1">IFERROR(__xludf.DUMMYFUNCTION("UNIQUE(QUERY('SEGUIMIENTO 25'!A3:N103,""SELECT A where N &gt;=date '""&amp;TEXT(DATEVALUE(B1),""yyyy-mm-dd"")&amp;""'""))"),"ROBOTIZ.  UIPATH")</f>
        <v>ROBOTIZ.  UIPATH</v>
      </c>
      <c r="B2" s="6"/>
      <c r="C2" s="14">
        <f ca="1">IFERROR(__xludf.DUMMYFUNCTION("IF(C1="""","""",QUERY('SEGUIMIENTO 25'!$A$2:$N103,""Select N where A='""&amp;C$1&amp;""' AND N &gt;=date '""&amp;TEXT(DATEVALUE($B$1),""yyyy-mm-dd"")&amp;""'"",0))"),45627)</f>
        <v>45627</v>
      </c>
      <c r="D2" s="14">
        <f ca="1">IFERROR(__xludf.DUMMYFUNCTION("IF(D1="""","""",QUERY('SEGUIMIENTO 25'!$A$2:$N103,""Select N where A='""&amp;D$1&amp;""' AND N &gt;=date '""&amp;TEXT(DATEVALUE($B$1),""yyyy-mm-dd"")&amp;""'"",0))"),45627)</f>
        <v>45627</v>
      </c>
      <c r="E2" s="14">
        <f ca="1">IFERROR(__xludf.DUMMYFUNCTION("IF(E1="""","""",QUERY('SEGUIMIENTO 25'!$A$2:$N103,""Select N where A='""&amp;E$1&amp;""' AND N &gt;=date '""&amp;TEXT(DATEVALUE($B$1),""yyyy-mm-dd"")&amp;""'"",0))"),45627)</f>
        <v>45627</v>
      </c>
      <c r="F2" s="14">
        <f ca="1">IFERROR(__xludf.DUMMYFUNCTION("IF(F1="""","""",QUERY('SEGUIMIENTO 25'!$A$2:$N103,""Select N where A='""&amp;F$1&amp;""' AND N &gt;=date '""&amp;TEXT(DATEVALUE($B$1),""yyyy-mm-dd"")&amp;""'"",0))"),45627)</f>
        <v>45627</v>
      </c>
      <c r="G2" s="14">
        <f ca="1">IFERROR(__xludf.DUMMYFUNCTION("IF(G1="""","""",QUERY('SEGUIMIENTO 25'!$A$2:$N103,""Select N where A='""&amp;G$1&amp;""' AND N &gt;=date '""&amp;TEXT(DATEVALUE($B$1),""yyyy-mm-dd"")&amp;""'"",0))"),45627)</f>
        <v>45627</v>
      </c>
      <c r="H2" s="14">
        <f ca="1">IFERROR(__xludf.DUMMYFUNCTION("IF(H1="""","""",QUERY('SEGUIMIENTO 25'!$A$2:$N103,""Select N where A='""&amp;H$1&amp;""' AND N &gt;=date '""&amp;TEXT(DATEVALUE($B$1),""yyyy-mm-dd"")&amp;""'"",0))"),45631)</f>
        <v>45631</v>
      </c>
      <c r="I2" s="14">
        <f ca="1">IFERROR(__xludf.DUMMYFUNCTION("IF(I1="""","""",QUERY('SEGUIMIENTO 25'!$A$2:$N103,""Select N where A='""&amp;I$1&amp;""' AND N &gt;=date '""&amp;TEXT(DATEVALUE($B$1),""yyyy-mm-dd"")&amp;""'"",0))"),45631)</f>
        <v>45631</v>
      </c>
      <c r="J2" s="14">
        <f ca="1">IFERROR(__xludf.DUMMYFUNCTION("IF(J1="""","""",QUERY('SEGUIMIENTO 25'!$A$2:$N103,""Select N where A='""&amp;J$1&amp;""' AND N &gt;=date '""&amp;TEXT(DATEVALUE($B$1),""yyyy-mm-dd"")&amp;""'"",0))"),45631)</f>
        <v>45631</v>
      </c>
      <c r="K2" s="14">
        <f ca="1">IFERROR(__xludf.DUMMYFUNCTION("IF(K1="""","""",QUERY('SEGUIMIENTO 25'!$A$2:$N103,""Select N where A='""&amp;K$1&amp;""' AND N &gt;=date '""&amp;TEXT(DATEVALUE($B$1),""yyyy-mm-dd"")&amp;""'"",0))"),45633)</f>
        <v>45633</v>
      </c>
      <c r="L2" s="14">
        <f ca="1">IFERROR(__xludf.DUMMYFUNCTION("IF(L1="""","""",QUERY('SEGUIMIENTO 25'!$A$2:$N103,""Select N where A='""&amp;L$1&amp;""' AND N &gt;=date '""&amp;TEXT(DATEVALUE($B$1),""yyyy-mm-dd"")&amp;""'"",0))"),45633)</f>
        <v>45633</v>
      </c>
      <c r="M2" s="14">
        <f ca="1">IFERROR(__xludf.DUMMYFUNCTION("IF(M1="""","""",QUERY('SEGUIMIENTO 25'!$A$2:$N103,""Select N where A='""&amp;M$1&amp;""' AND N &gt;=date '""&amp;TEXT(DATEVALUE($B$1),""yyyy-mm-dd"")&amp;""'"",0))"),45638)</f>
        <v>45638</v>
      </c>
      <c r="N2" s="14">
        <f ca="1">IFERROR(__xludf.DUMMYFUNCTION("IF(N1="""","""",QUERY('SEGUIMIENTO 25'!$A$2:$N103,""Select N where A='""&amp;N$1&amp;""' AND N &gt;=date '""&amp;TEXT(DATEVALUE($B$1),""yyyy-mm-dd"")&amp;""'"",0))"),45640)</f>
        <v>45640</v>
      </c>
      <c r="O2" s="14">
        <f ca="1">IFERROR(__xludf.DUMMYFUNCTION("IF(O1="""","""",QUERY('SEGUIMIENTO 25'!$A$2:$N103,""Select N where A='""&amp;O$1&amp;""' AND N &gt;=date '""&amp;TEXT(DATEVALUE($B$1),""yyyy-mm-dd"")&amp;""'"",0))"),45641)</f>
        <v>45641</v>
      </c>
      <c r="P2" s="14">
        <f ca="1">IFERROR(__xludf.DUMMYFUNCTION("IF(P1="""","""",QUERY('SEGUIMIENTO 25'!$A$2:$N103,""Select N where A='""&amp;P$1&amp;""' AND N &gt;=date '""&amp;TEXT(DATEVALUE($B$1),""yyyy-mm-dd"")&amp;""'"",0))"),45641)</f>
        <v>45641</v>
      </c>
      <c r="Q2" s="14">
        <f ca="1">IFERROR(__xludf.DUMMYFUNCTION("IF(Q1="""","""",QUERY('SEGUIMIENTO 25'!$A$2:$N103,""Select N where A='""&amp;Q$1&amp;""' AND N &gt;=date '""&amp;TEXT(DATEVALUE($B$1),""yyyy-mm-dd"")&amp;""'"",0))"),45641)</f>
        <v>45641</v>
      </c>
      <c r="R2" s="14">
        <f ca="1">IFERROR(__xludf.DUMMYFUNCTION("IF(R1="""","""",QUERY('SEGUIMIENTO 25'!$A$2:$N103,""Select N where A='""&amp;R$1&amp;""' AND N &gt;=date '""&amp;TEXT(DATEVALUE($B$1),""yyyy-mm-dd"")&amp;""'"",0))"),45645)</f>
        <v>45645</v>
      </c>
      <c r="S2" s="14">
        <f ca="1">IFERROR(__xludf.DUMMYFUNCTION("IF(S1="""","""",QUERY('SEGUIMIENTO 25'!$A$2:$N103,""Select N where A='""&amp;S$1&amp;""' AND N &gt;=date '""&amp;TEXT(DATEVALUE($B$1),""yyyy-mm-dd"")&amp;""'"",0))"),45645)</f>
        <v>45645</v>
      </c>
      <c r="T2" s="14">
        <f ca="1">IFERROR(__xludf.DUMMYFUNCTION("IF(T1="""","""",QUERY('SEGUIMIENTO 25'!$A$2:$N103,""Select N where A='""&amp;T$1&amp;""' AND N &gt;=date '""&amp;TEXT(DATEVALUE($B$1),""yyyy-mm-dd"")&amp;""'"",0))"),45645)</f>
        <v>45645</v>
      </c>
      <c r="U2" s="14">
        <f ca="1">IFERROR(__xludf.DUMMYFUNCTION("IF(U1="""","""",QUERY('SEGUIMIENTO 25'!$A$2:$N103,""Select N where A='""&amp;U$1&amp;""' AND N &gt;=date '""&amp;TEXT(DATEVALUE($B$1),""yyyy-mm-dd"")&amp;""'"",0))"),45645)</f>
        <v>45645</v>
      </c>
      <c r="V2" s="14">
        <f ca="1">IFERROR(__xludf.DUMMYFUNCTION("IF(V1="""","""",QUERY('SEGUIMIENTO 25'!$A$2:$N103,""Select N where A='""&amp;V$1&amp;""' AND N &gt;=date '""&amp;TEXT(DATEVALUE($B$1),""yyyy-mm-dd"")&amp;""'"",0))"),45645)</f>
        <v>45645</v>
      </c>
      <c r="W2" s="14">
        <f ca="1">IFERROR(__xludf.DUMMYFUNCTION("IF(W1="""","""",QUERY('SEGUIMIENTO 25'!$A$2:$N103,""Select N where A='""&amp;W$1&amp;""' AND N &gt;=date '""&amp;TEXT(DATEVALUE($B$1),""yyyy-mm-dd"")&amp;""'"",0))"),45645)</f>
        <v>45645</v>
      </c>
      <c r="X2" s="14">
        <f ca="1">IFERROR(__xludf.DUMMYFUNCTION("IF(X1="""","""",QUERY('SEGUIMIENTO 25'!$A$2:$N103,""Select N where A='""&amp;X$1&amp;""' AND N &gt;=date '""&amp;TEXT(DATEVALUE($B$1),""yyyy-mm-dd"")&amp;""'"",0))"),45647)</f>
        <v>45647</v>
      </c>
      <c r="Y2" s="14">
        <f ca="1">IFERROR(__xludf.DUMMYFUNCTION("IF(Y1="""","""",QUERY('SEGUIMIENTO 25'!$A$2:$N103,""Select N where A='""&amp;Y$1&amp;""' AND N &gt;=date '""&amp;TEXT(DATEVALUE($B$1),""yyyy-mm-dd"")&amp;""'"",0))"),45647)</f>
        <v>45647</v>
      </c>
      <c r="Z2" s="14">
        <f ca="1">IFERROR(__xludf.DUMMYFUNCTION("IF(Z1="""","""",QUERY('SEGUIMIENTO 25'!$A$2:$N103,""Select N where A='""&amp;Z$1&amp;""' AND N &gt;=date '""&amp;TEXT(DATEVALUE($B$1),""yyyy-mm-dd"")&amp;""'"",0))"),45647)</f>
        <v>45647</v>
      </c>
      <c r="AA2" s="14">
        <f ca="1">IFERROR(__xludf.DUMMYFUNCTION("IF(AA1="""","""",QUERY('SEGUIMIENTO 25'!$A$2:$N103,""Select N where A='""&amp;AA$1&amp;""' AND N &gt;=date '""&amp;TEXT(DATEVALUE($B$1),""yyyy-mm-dd"")&amp;""'"",0))"),45647)</f>
        <v>45647</v>
      </c>
      <c r="AB2" s="14">
        <f ca="1">IFERROR(__xludf.DUMMYFUNCTION("IF(AB1="""","""",QUERY('SEGUIMIENTO 25'!$A$2:$N103,""Select N where A='""&amp;AB$1&amp;""' AND N &gt;=date '""&amp;TEXT(DATEVALUE($B$1),""yyyy-mm-dd"")&amp;""'"",0))"),45647)</f>
        <v>45647</v>
      </c>
      <c r="AC2" s="14">
        <f ca="1">IFERROR(__xludf.DUMMYFUNCTION("IF(AC1="""","""",QUERY('SEGUIMIENTO 25'!$A$2:$N103,""Select N where A='""&amp;AC$1&amp;""' AND N &gt;=date '""&amp;TEXT(DATEVALUE($B$1),""yyyy-mm-dd"")&amp;""'"",0))"),45647)</f>
        <v>45647</v>
      </c>
      <c r="AD2" s="14">
        <f ca="1">IFERROR(__xludf.DUMMYFUNCTION("IF(AD1="""","""",QUERY('SEGUIMIENTO 25'!$A$2:$N103,""Select N where A='""&amp;AD$1&amp;""' AND N &gt;=date '""&amp;TEXT(DATEVALUE($B$1),""yyyy-mm-dd"")&amp;""'"",0))"),45648)</f>
        <v>45648</v>
      </c>
      <c r="AE2" s="14">
        <f ca="1">IFERROR(__xludf.DUMMYFUNCTION("IF(AE1="""","""",QUERY('SEGUIMIENTO 25'!$A$2:$N103,""Select N where A='""&amp;AE$1&amp;""' AND N &gt;=date '""&amp;TEXT(DATEVALUE($B$1),""yyyy-mm-dd"")&amp;""'"",0))"),45648)</f>
        <v>45648</v>
      </c>
      <c r="AF2" s="14">
        <f ca="1">IFERROR(__xludf.DUMMYFUNCTION("IF(AF1="""","""",QUERY('SEGUIMIENTO 25'!$A$2:$N103,""Select N where A='""&amp;AF$1&amp;""' AND N &gt;=date '""&amp;TEXT(DATEVALUE($B$1),""yyyy-mm-dd"")&amp;""'"",0))"),45648)</f>
        <v>45648</v>
      </c>
      <c r="AG2" s="14">
        <f ca="1">IFERROR(__xludf.DUMMYFUNCTION("IF(AG1="""","""",QUERY('SEGUIMIENTO 25'!$A$2:$N103,""Select N where A='""&amp;AG$1&amp;""' AND N &gt;=date '""&amp;TEXT(DATEVALUE($B$1),""yyyy-mm-dd"")&amp;""'"",0))"),45654)</f>
        <v>45654</v>
      </c>
      <c r="AH2" s="14">
        <f ca="1">IFERROR(__xludf.DUMMYFUNCTION("IF(AH1="""","""",QUERY('SEGUIMIENTO 25'!$A$2:$N103,""Select N where A='""&amp;AH$1&amp;""' AND N &gt;=date '""&amp;TEXT(DATEVALUE($B$1),""yyyy-mm-dd"")&amp;""'"",0))"),45654)</f>
        <v>45654</v>
      </c>
      <c r="AI2" s="14">
        <f ca="1">IFERROR(__xludf.DUMMYFUNCTION("IF(AI1="""","""",QUERY('SEGUIMIENTO 25'!$A$2:$N103,""Select N where A='""&amp;AI$1&amp;""' AND N &gt;=date '""&amp;TEXT(DATEVALUE($B$1),""yyyy-mm-dd"")&amp;""'"",0))"),45659)</f>
        <v>45659</v>
      </c>
      <c r="AJ2" s="14">
        <f ca="1">IFERROR(__xludf.DUMMYFUNCTION("IF(AJ1="""","""",QUERY('SEGUIMIENTO 25'!$A$2:$N103,""Select N where A='""&amp;AJ$1&amp;""' AND N &gt;=date '""&amp;TEXT(DATEVALUE($B$1),""yyyy-mm-dd"")&amp;""'"",0))"),45661)</f>
        <v>45661</v>
      </c>
      <c r="AK2" s="14">
        <f ca="1">IFERROR(__xludf.DUMMYFUNCTION("IF(AK1="""","""",QUERY('SEGUIMIENTO 25'!$A$2:$N103,""Select N where A='""&amp;AK$1&amp;""' AND N &gt;=date '""&amp;TEXT(DATEVALUE($B$1),""yyyy-mm-dd"")&amp;""'"",0))"),45662)</f>
        <v>45662</v>
      </c>
      <c r="AL2" s="14">
        <f ca="1">IFERROR(__xludf.DUMMYFUNCTION("IF(AL1="""","""",QUERY('SEGUIMIENTO 25'!$A$2:$N103,""Select N where A='""&amp;AL$1&amp;""' AND N &gt;=date '""&amp;TEXT(DATEVALUE($B$1),""yyyy-mm-dd"")&amp;""'"",0))"),45662)</f>
        <v>45662</v>
      </c>
      <c r="AM2" s="14">
        <f ca="1">IFERROR(__xludf.DUMMYFUNCTION("IF(AM1="""","""",QUERY('SEGUIMIENTO 25'!$A$2:$N103,""Select N where A='""&amp;AM$1&amp;""' AND N &gt;=date '""&amp;TEXT(DATEVALUE($B$1),""yyyy-mm-dd"")&amp;""'"",0))"),45662)</f>
        <v>45662</v>
      </c>
      <c r="AN2" s="14">
        <f ca="1">IFERROR(__xludf.DUMMYFUNCTION("IF(AN1="""","""",QUERY('SEGUIMIENTO 25'!$A$2:$N103,""Select N where A='""&amp;AN$1&amp;""' AND N &gt;=date '""&amp;TEXT(DATEVALUE($B$1),""yyyy-mm-dd"")&amp;""'"",0))"),45662)</f>
        <v>45662</v>
      </c>
      <c r="AO2" s="14">
        <f ca="1">IFERROR(__xludf.DUMMYFUNCTION("IF(AO1="""","""",QUERY('SEGUIMIENTO 25'!$A$2:$N103,""Select N where A='""&amp;AO$1&amp;""' AND N &gt;=date '""&amp;TEXT(DATEVALUE($B$1),""yyyy-mm-dd"")&amp;""'"",0))"),45662)</f>
        <v>45662</v>
      </c>
      <c r="AP2" s="14">
        <f ca="1">IFERROR(__xludf.DUMMYFUNCTION("IF(AP1="""","""",QUERY('SEGUIMIENTO 25'!$A$2:$N103,""Select N where A='""&amp;AP$1&amp;""' AND N &gt;=date '""&amp;TEXT(DATEVALUE($B$1),""yyyy-mm-dd"")&amp;""'"",0))"),45665)</f>
        <v>45665</v>
      </c>
      <c r="AQ2" s="14">
        <f ca="1">IFERROR(__xludf.DUMMYFUNCTION("IF(AQ1="""","""",QUERY('SEGUIMIENTO 25'!$A$2:$N103,""Select N where A='""&amp;AQ$1&amp;""' AND N &gt;=date '""&amp;TEXT(DATEVALUE($B$1),""yyyy-mm-dd"")&amp;""'"",0))"),45669)</f>
        <v>45669</v>
      </c>
      <c r="AR2" s="14">
        <f ca="1">IFERROR(__xludf.DUMMYFUNCTION("IF(AR1="""","""",QUERY('SEGUIMIENTO 25'!$A$2:$N103,""Select N where A='""&amp;AR$1&amp;""' AND N &gt;=date '""&amp;TEXT(DATEVALUE($B$1),""yyyy-mm-dd"")&amp;""'"",0))"),45666)</f>
        <v>45666</v>
      </c>
      <c r="AS2" s="14">
        <f ca="1">IFERROR(__xludf.DUMMYFUNCTION("IF(AS1="""","""",QUERY('SEGUIMIENTO 25'!$A$2:$N103,""Select N where A='""&amp;AS$1&amp;""' AND N &gt;=date '""&amp;TEXT(DATEVALUE($B$1),""yyyy-mm-dd"")&amp;""'"",0))"),45666)</f>
        <v>45666</v>
      </c>
      <c r="AT2" s="14">
        <f ca="1">IFERROR(__xludf.DUMMYFUNCTION("IF(AT1="""","""",QUERY('SEGUIMIENTO 25'!$A$2:$N103,""Select N where A='""&amp;AT$1&amp;""' AND N &gt;=date '""&amp;TEXT(DATEVALUE($B$1),""yyyy-mm-dd"")&amp;""'"",0))"),45666)</f>
        <v>45666</v>
      </c>
      <c r="AU2" s="14">
        <f ca="1">IFERROR(__xludf.DUMMYFUNCTION("IF(AU1="""","""",QUERY('SEGUIMIENTO 25'!$A$2:$N103,""Select N where A='""&amp;AU$1&amp;""' AND N &gt;=date '""&amp;TEXT(DATEVALUE($B$1),""yyyy-mm-dd"")&amp;""'"",0))"),45666)</f>
        <v>45666</v>
      </c>
      <c r="AV2" s="14">
        <f ca="1">IFERROR(__xludf.DUMMYFUNCTION("IF(AV1="""","""",QUERY('SEGUIMIENTO 25'!$A$2:$N103,""Select N where A='""&amp;AV$1&amp;""' AND N &gt;=date '""&amp;TEXT(DATEVALUE($B$1),""yyyy-mm-dd"")&amp;""'"",0))"),45673)</f>
        <v>45673</v>
      </c>
      <c r="AW2" s="14">
        <f ca="1">IFERROR(__xludf.DUMMYFUNCTION("IF(AW1="""","""",QUERY('SEGUIMIENTO 25'!$A$2:$N103,""Select N where A='""&amp;AW$1&amp;""' AND N &gt;=date '""&amp;TEXT(DATEVALUE($B$1),""yyyy-mm-dd"")&amp;""'"",0))"),45666)</f>
        <v>45666</v>
      </c>
      <c r="AX2" s="14">
        <f ca="1">IFERROR(__xludf.DUMMYFUNCTION("IF(AX1="""","""",QUERY('SEGUIMIENTO 25'!$A$2:$N103,""Select N where A='""&amp;AX$1&amp;""' AND N &gt;=date '""&amp;TEXT(DATEVALUE($B$1),""yyyy-mm-dd"")&amp;""'"",0))"),45673)</f>
        <v>45673</v>
      </c>
      <c r="AY2" s="14">
        <f ca="1">IFERROR(__xludf.DUMMYFUNCTION("IF(AY1="""","""",QUERY('SEGUIMIENTO 25'!$A$2:$N103,""Select N where A='""&amp;AY$1&amp;""' AND N &gt;=date '""&amp;TEXT(DATEVALUE($B$1),""yyyy-mm-dd"")&amp;""'"",0))"),45675)</f>
        <v>45675</v>
      </c>
      <c r="AZ2" s="14">
        <f ca="1">IFERROR(__xludf.DUMMYFUNCTION("IF(AZ1="""","""",QUERY('SEGUIMIENTO 25'!$A$2:$N103,""Select N where A='""&amp;AZ$1&amp;""' AND N &gt;=date '""&amp;TEXT(DATEVALUE($B$1),""yyyy-mm-dd"")&amp;""'"",0))"),45675)</f>
        <v>45675</v>
      </c>
      <c r="BA2" s="14">
        <f ca="1">IFERROR(__xludf.DUMMYFUNCTION("IF(BA1="""","""",QUERY('SEGUIMIENTO 25'!$A$2:$N103,""Select N where A='""&amp;BA$1&amp;""' AND N &gt;=date '""&amp;TEXT(DATEVALUE($B$1),""yyyy-mm-dd"")&amp;""'"",0))"),45668)</f>
        <v>45668</v>
      </c>
      <c r="BB2" s="14">
        <f ca="1">IFERROR(__xludf.DUMMYFUNCTION("IF(BB1="""","""",QUERY('SEGUIMIENTO 25'!$A$2:$N103,""Select N where A='""&amp;BB$1&amp;""' AND N &gt;=date '""&amp;TEXT(DATEVALUE($B$1),""yyyy-mm-dd"")&amp;""'"",0))"),45676)</f>
        <v>45676</v>
      </c>
      <c r="BC2" s="14">
        <f ca="1">IFERROR(__xludf.DUMMYFUNCTION("IF(BC1="""","""",QUERY('SEGUIMIENTO 25'!$A$2:$N103,""Select N where A='""&amp;BC$1&amp;""' AND N &gt;=date '""&amp;TEXT(DATEVALUE($B$1),""yyyy-mm-dd"")&amp;""'"",0))"),45676)</f>
        <v>45676</v>
      </c>
      <c r="BD2" s="14">
        <f ca="1">IFERROR(__xludf.DUMMYFUNCTION("IF(BD1="""","""",QUERY('SEGUIMIENTO 25'!$A$2:$N103,""Select N where A='""&amp;BD$1&amp;""' AND N &gt;=date '""&amp;TEXT(DATEVALUE($B$1),""yyyy-mm-dd"")&amp;""'"",0))"),45673)</f>
        <v>45673</v>
      </c>
      <c r="BE2" s="14">
        <f ca="1">IFERROR(__xludf.DUMMYFUNCTION("IF(BE1="""","""",QUERY('SEGUIMIENTO 25'!$A$2:$N103,""Select N where A='""&amp;BE$1&amp;""' AND N &gt;=date '""&amp;TEXT(DATEVALUE($B$1),""yyyy-mm-dd"")&amp;""'"",0))"),45673)</f>
        <v>45673</v>
      </c>
      <c r="BF2" s="14">
        <f ca="1">IFERROR(__xludf.DUMMYFUNCTION("IF(BF1="""","""",QUERY('SEGUIMIENTO 25'!$A$2:$N103,""Select N where A='""&amp;BF$1&amp;""' AND N &gt;=date '""&amp;TEXT(DATEVALUE($B$1),""yyyy-mm-dd"")&amp;""'"",0))"),45673)</f>
        <v>45673</v>
      </c>
      <c r="BG2" s="14">
        <f ca="1">IFERROR(__xludf.DUMMYFUNCTION("IF(BG1="""","""",QUERY('SEGUIMIENTO 25'!$A$2:$N103,""Select N where A='""&amp;BG$1&amp;""' AND N &gt;=date '""&amp;TEXT(DATEVALUE($B$1),""yyyy-mm-dd"")&amp;""'"",0))"),45682)</f>
        <v>45682</v>
      </c>
      <c r="BH2" s="14">
        <f ca="1">IFERROR(__xludf.DUMMYFUNCTION("IF(BH1="""","""",QUERY('SEGUIMIENTO 25'!$A$2:$N103,""Select N where A='""&amp;BH$1&amp;""' AND N &gt;=date '""&amp;TEXT(DATEVALUE($B$1),""yyyy-mm-dd"")&amp;""'"",0))"),45676)</f>
        <v>45676</v>
      </c>
      <c r="BI2" s="14">
        <f ca="1">IFERROR(__xludf.DUMMYFUNCTION("IF(BI1="""","""",QUERY('SEGUIMIENTO 25'!$A$2:$N103,""Select N where A='""&amp;BI$1&amp;""' AND N &gt;=date '""&amp;TEXT(DATEVALUE($B$1),""yyyy-mm-dd"")&amp;""'"",0))"),45676)</f>
        <v>45676</v>
      </c>
      <c r="BJ2" s="14">
        <f ca="1">IFERROR(__xludf.DUMMYFUNCTION("IF(BJ1="""","""",QUERY('SEGUIMIENTO 25'!$A$2:$N103,""Select N where A='""&amp;BJ$1&amp;""' AND N &gt;=date '""&amp;TEXT(DATEVALUE($B$1),""yyyy-mm-dd"")&amp;""'"",0))"),45676)</f>
        <v>45676</v>
      </c>
      <c r="BK2" s="14">
        <f ca="1">IFERROR(__xludf.DUMMYFUNCTION("IF(BK1="""","""",QUERY('SEGUIMIENTO 25'!$A$2:$N103,""Select N where A='""&amp;BK$1&amp;""' AND N &gt;=date '""&amp;TEXT(DATEVALUE($B$1),""yyyy-mm-dd"")&amp;""'"",0))"),45676)</f>
        <v>45676</v>
      </c>
      <c r="BL2" s="14">
        <f ca="1">IFERROR(__xludf.DUMMYFUNCTION("IF(BL1="""","""",QUERY('SEGUIMIENTO 25'!$A$2:$N103,""Select N where A='""&amp;BL$1&amp;""' AND N &gt;=date '""&amp;TEXT(DATEVALUE($B$1),""yyyy-mm-dd"")&amp;""'"",0))"),45680)</f>
        <v>45680</v>
      </c>
      <c r="BM2" s="14">
        <f ca="1">IFERROR(__xludf.DUMMYFUNCTION("IF(BM1="""","""",QUERY('SEGUIMIENTO 25'!$A$2:$N103,""Select N where A='""&amp;BM$1&amp;""' AND N &gt;=date '""&amp;TEXT(DATEVALUE($B$1),""yyyy-mm-dd"")&amp;""'"",0))"),45687)</f>
        <v>45687</v>
      </c>
      <c r="BN2" s="14">
        <f ca="1">IFERROR(__xludf.DUMMYFUNCTION("IF(BN1="""","""",QUERY('SEGUIMIENTO 25'!$A$2:$N103,""Select N where A='""&amp;BN$1&amp;""' AND N &gt;=date '""&amp;TEXT(DATEVALUE($B$1),""yyyy-mm-dd"")&amp;""'"",0))"),45689)</f>
        <v>45689</v>
      </c>
      <c r="BO2" s="14">
        <f ca="1">IFERROR(__xludf.DUMMYFUNCTION("IF(BO1="""","""",QUERY('SEGUIMIENTO 25'!$A$2:$N103,""Select N where A='""&amp;BO$1&amp;""' AND N &gt;=date '""&amp;TEXT(DATEVALUE($B$1),""yyyy-mm-dd"")&amp;""'"",0))"),45689)</f>
        <v>45689</v>
      </c>
      <c r="BP2" s="14">
        <f ca="1">IFERROR(__xludf.DUMMYFUNCTION("IF(BP1="""","""",QUERY('SEGUIMIENTO 25'!$A$2:$N103,""Select N where A='""&amp;BP$1&amp;""' AND N &gt;=date '""&amp;TEXT(DATEVALUE($B$1),""yyyy-mm-dd"")&amp;""'"",0))"),45690)</f>
        <v>45690</v>
      </c>
      <c r="BQ2" s="14">
        <f ca="1">IFERROR(__xludf.DUMMYFUNCTION("IF(BQ1="""","""",QUERY('SEGUIMIENTO 25'!$A$2:$N103,""Select N where A='""&amp;BQ$1&amp;""' AND N &gt;=date '""&amp;TEXT(DATEVALUE($B$1),""yyyy-mm-dd"")&amp;""'"",0))"),45696)</f>
        <v>45696</v>
      </c>
      <c r="BR2" s="14">
        <f ca="1">IFERROR(__xludf.DUMMYFUNCTION("IF(BR1="""","""",QUERY('SEGUIMIENTO 25'!$A$2:$N103,""Select N where A='""&amp;BR$1&amp;""' AND N &gt;=date '""&amp;TEXT(DATEVALUE($B$1),""yyyy-mm-dd"")&amp;""'"",0))"),45697)</f>
        <v>45697</v>
      </c>
      <c r="BS2" s="14">
        <f ca="1">IFERROR(__xludf.DUMMYFUNCTION("IF(BS1="""","""",QUERY('SEGUIMIENTO 25'!$A$2:$N103,""Select N where A='""&amp;BS$1&amp;""' AND N &gt;=date '""&amp;TEXT(DATEVALUE($B$1),""yyyy-mm-dd"")&amp;""'"",0))"),45697)</f>
        <v>45697</v>
      </c>
      <c r="BT2" s="14">
        <f ca="1">IFERROR(__xludf.DUMMYFUNCTION("IF(BT1="""","""",QUERY('SEGUIMIENTO 25'!$A$2:$N103,""Select N where A='""&amp;BT$1&amp;""' AND N &gt;=date '""&amp;TEXT(DATEVALUE($B$1),""yyyy-mm-dd"")&amp;""'"",0))"),45721)</f>
        <v>45721</v>
      </c>
      <c r="BU2" s="14">
        <f ca="1">IFERROR(__xludf.DUMMYFUNCTION("IF(BU1="""","""",QUERY('SEGUIMIENTO 25'!$A$2:$N103,""Select N where A='""&amp;BU$1&amp;""' AND N &gt;=date '""&amp;TEXT(DATEVALUE($B$1),""yyyy-mm-dd"")&amp;""'"",0))"),45731)</f>
        <v>45731</v>
      </c>
      <c r="BV2" s="14">
        <f ca="1">IFERROR(__xludf.DUMMYFUNCTION("IF(BV1="""","""",QUERY('SEGUIMIENTO 25'!$A$2:$N103,""Select N where A='""&amp;BV$1&amp;""' AND N &gt;=date '""&amp;TEXT(DATEVALUE($B$1),""yyyy-mm-dd"")&amp;""'"",0))"),45707)</f>
        <v>45707</v>
      </c>
      <c r="BW2" s="14">
        <f ca="1">IFERROR(__xludf.DUMMYFUNCTION("IF(BW1="""","""",QUERY('SEGUIMIENTO 25'!$A$2:$N103,""Select N where A='""&amp;BW$1&amp;""' AND N &gt;=date '""&amp;TEXT(DATEVALUE($B$1),""yyyy-mm-dd"")&amp;""'"",0))"),45708)</f>
        <v>45708</v>
      </c>
      <c r="BX2" s="14">
        <f ca="1">IFERROR(__xludf.DUMMYFUNCTION("IF(BX1="""","""",QUERY('SEGUIMIENTO 25'!$A$2:$N103,""Select N where A='""&amp;BX$1&amp;""' AND N &gt;=date '""&amp;TEXT(DATEVALUE($B$1),""yyyy-mm-dd"")&amp;""'"",0))"),45717)</f>
        <v>45717</v>
      </c>
      <c r="BY2" s="14">
        <f ca="1">IFERROR(__xludf.DUMMYFUNCTION("IF(BY1="""","""",QUERY('SEGUIMIENTO 25'!$A$2:$N103,""Select N where A='""&amp;BY$1&amp;""' AND N &gt;=date '""&amp;TEXT(DATEVALUE($B$1),""yyyy-mm-dd"")&amp;""'"",0))"),45718)</f>
        <v>45718</v>
      </c>
      <c r="BZ2" s="14">
        <f ca="1">IFERROR(__xludf.DUMMYFUNCTION("IF(BZ1="""","""",QUERY('SEGUIMIENTO 25'!$A$2:$N103,""Select N where A='""&amp;BZ$1&amp;""' AND N &gt;=date '""&amp;TEXT(DATEVALUE($B$1),""yyyy-mm-dd"")&amp;""'"",0))"),45718)</f>
        <v>45718</v>
      </c>
      <c r="CA2" s="14">
        <f ca="1">IFERROR(__xludf.DUMMYFUNCTION("IF(CA1="""","""",QUERY('SEGUIMIENTO 25'!$A$2:$N103,""Select N where A='""&amp;CA$1&amp;""' AND N &gt;=date '""&amp;TEXT(DATEVALUE($B$1),""yyyy-mm-dd"")&amp;""'"",0))"),45728)</f>
        <v>45728</v>
      </c>
      <c r="CB2" s="14">
        <f ca="1">IFERROR(__xludf.DUMMYFUNCTION("IF(CB1="""","""",QUERY('SEGUIMIENTO 25'!$A$2:$N103,""Select N where A='""&amp;CB$1&amp;""' AND N &gt;=date '""&amp;TEXT(DATEVALUE($B$1),""yyyy-mm-dd"")&amp;""'"",0))"),45885)</f>
        <v>45885</v>
      </c>
      <c r="CC2" s="14">
        <f ca="1">IFERROR(__xludf.DUMMYFUNCTION("IF(CC1="""","""",QUERY('SEGUIMIENTO 25'!$A$2:$N103,""Select N where A='""&amp;CC$1&amp;""' AND N &gt;=date '""&amp;TEXT(DATEVALUE($B$1),""yyyy-mm-dd"")&amp;""'"",0))"),45927)</f>
        <v>45927</v>
      </c>
      <c r="CD2" s="14">
        <f ca="1">IFERROR(__xludf.DUMMYFUNCTION("IF(CD1="""","""",QUERY('SEGUIMIENTO 25'!$A$2:$N103,""Select N where A='""&amp;CD$1&amp;""' AND N &gt;=date '""&amp;TEXT(DATEVALUE($B$1),""yyyy-mm-dd"")&amp;""'"",0))"),45729)</f>
        <v>45729</v>
      </c>
      <c r="CE2" s="14">
        <f ca="1">IFERROR(__xludf.DUMMYFUNCTION("IF(CE1="""","""",QUERY('SEGUIMIENTO 25'!$A$2:$N103,""Select N where A='""&amp;CE$1&amp;""' AND N &gt;=date '""&amp;TEXT(DATEVALUE($B$1),""yyyy-mm-dd"")&amp;""'"",0))"),45799)</f>
        <v>45799</v>
      </c>
      <c r="CF2" s="14">
        <f ca="1">IFERROR(__xludf.DUMMYFUNCTION("IF(CF1="""","""",QUERY('SEGUIMIENTO 25'!$A$2:$N103,""Select N where A='""&amp;CF$1&amp;""' AND N &gt;=date '""&amp;TEXT(DATEVALUE($B$1),""yyyy-mm-dd"")&amp;""'"",0))"),45748)</f>
        <v>45748</v>
      </c>
      <c r="CG2" s="14">
        <f ca="1">IFERROR(__xludf.DUMMYFUNCTION("IF(CG1="""","""",QUERY('SEGUIMIENTO 25'!$A$2:$N103,""Select N where A='""&amp;CG$1&amp;""' AND N &gt;=date '""&amp;TEXT(DATEVALUE($B$1),""yyyy-mm-dd"")&amp;""'"",0))"),45774)</f>
        <v>45774</v>
      </c>
      <c r="CH2" s="14">
        <f ca="1">IFERROR(__xludf.DUMMYFUNCTION("IF(CH1="""","""",QUERY('SEGUIMIENTO 25'!$A$2:$N103,""Select N where A='""&amp;CH$1&amp;""' AND N &gt;=date '""&amp;TEXT(DATEVALUE($B$1),""yyyy-mm-dd"")&amp;""'"",0))"),45893)</f>
        <v>45893</v>
      </c>
      <c r="CI2" s="14">
        <f ca="1">IFERROR(__xludf.DUMMYFUNCTION("IF(CI1="""","""",QUERY('SEGUIMIENTO 25'!$A$2:$N103,""Select N where A='""&amp;CI$1&amp;""' AND N &gt;=date '""&amp;TEXT(DATEVALUE($B$1),""yyyy-mm-dd"")&amp;""'"",0))"),45759)</f>
        <v>45759</v>
      </c>
    </row>
    <row r="3" spans="1:104">
      <c r="A3" s="13" t="str">
        <f ca="1">IFERROR(__xludf.DUMMYFUNCTION("""COMPUTED_VALUE"""),"ESP. SQL SERVER")</f>
        <v>ESP. SQL SERVER</v>
      </c>
      <c r="B3" s="6"/>
      <c r="C3" s="14">
        <f ca="1">IFERROR(__xludf.DUMMYFUNCTION("""COMPUTED_VALUE"""),45645)</f>
        <v>45645</v>
      </c>
      <c r="D3" s="14">
        <f ca="1">IFERROR(__xludf.DUMMYFUNCTION("""COMPUTED_VALUE"""),45673)</f>
        <v>45673</v>
      </c>
      <c r="E3" s="14">
        <f ca="1">IFERROR(__xludf.DUMMYFUNCTION("""COMPUTED_VALUE"""),45673)</f>
        <v>45673</v>
      </c>
      <c r="F3" s="14">
        <f ca="1">IFERROR(__xludf.DUMMYFUNCTION("""COMPUTED_VALUE"""),45689)</f>
        <v>45689</v>
      </c>
      <c r="G3" s="14">
        <f ca="1">IFERROR(__xludf.DUMMYFUNCTION("""COMPUTED_VALUE"""),45661)</f>
        <v>45661</v>
      </c>
      <c r="H3" s="14">
        <f ca="1">IFERROR(__xludf.DUMMYFUNCTION("""COMPUTED_VALUE"""),45662)</f>
        <v>45662</v>
      </c>
      <c r="I3" s="14">
        <f ca="1">IFERROR(__xludf.DUMMYFUNCTION("""COMPUTED_VALUE"""),45662)</f>
        <v>45662</v>
      </c>
      <c r="J3" s="14">
        <f ca="1">IFERROR(__xludf.DUMMYFUNCTION("""COMPUTED_VALUE"""),45662)</f>
        <v>45662</v>
      </c>
      <c r="K3" s="14">
        <f ca="1">IFERROR(__xludf.DUMMYFUNCTION("""COMPUTED_VALUE"""),45673)</f>
        <v>45673</v>
      </c>
      <c r="L3" s="14">
        <f ca="1">IFERROR(__xludf.DUMMYFUNCTION("""COMPUTED_VALUE"""),45661)</f>
        <v>45661</v>
      </c>
      <c r="M3" s="14">
        <f ca="1">IFERROR(__xludf.DUMMYFUNCTION("""COMPUTED_VALUE"""),45969)</f>
        <v>45969</v>
      </c>
      <c r="N3" s="14">
        <f ca="1">IFERROR(__xludf.DUMMYFUNCTION("""COMPUTED_VALUE"""),45662)</f>
        <v>45662</v>
      </c>
      <c r="O3" s="14">
        <f ca="1">IFERROR(__xludf.DUMMYFUNCTION("""COMPUTED_VALUE"""),45704)</f>
        <v>45704</v>
      </c>
      <c r="P3" s="14">
        <f ca="1">IFERROR(__xludf.DUMMYFUNCTION("""COMPUTED_VALUE"""),45645)</f>
        <v>45645</v>
      </c>
      <c r="Q3" s="14">
        <f ca="1">IFERROR(__xludf.DUMMYFUNCTION("""COMPUTED_VALUE"""),45652)</f>
        <v>45652</v>
      </c>
      <c r="R3" s="6"/>
      <c r="S3" s="14">
        <f ca="1">IFERROR(__xludf.DUMMYFUNCTION("""COMPUTED_VALUE"""),45680)</f>
        <v>45680</v>
      </c>
      <c r="T3" s="14">
        <f ca="1">IFERROR(__xludf.DUMMYFUNCTION("""COMPUTED_VALUE"""),45680)</f>
        <v>45680</v>
      </c>
      <c r="U3" s="14">
        <f ca="1">IFERROR(__xludf.DUMMYFUNCTION("""COMPUTED_VALUE"""),45680)</f>
        <v>45680</v>
      </c>
      <c r="V3" s="14">
        <f ca="1">IFERROR(__xludf.DUMMYFUNCTION("""COMPUTED_VALUE"""),45683)</f>
        <v>45683</v>
      </c>
      <c r="W3" s="14">
        <f ca="1">IFERROR(__xludf.DUMMYFUNCTION("""COMPUTED_VALUE"""),45683)</f>
        <v>45683</v>
      </c>
      <c r="X3" s="14">
        <f ca="1">IFERROR(__xludf.DUMMYFUNCTION("""COMPUTED_VALUE"""),45722)</f>
        <v>45722</v>
      </c>
      <c r="Y3" s="14">
        <f ca="1">IFERROR(__xludf.DUMMYFUNCTION("""COMPUTED_VALUE"""),45678)</f>
        <v>45678</v>
      </c>
      <c r="Z3" s="14">
        <f ca="1">IFERROR(__xludf.DUMMYFUNCTION("""COMPUTED_VALUE"""),45654)</f>
        <v>45654</v>
      </c>
      <c r="AA3" s="14">
        <f ca="1">IFERROR(__xludf.DUMMYFUNCTION("""COMPUTED_VALUE"""),45707)</f>
        <v>45707</v>
      </c>
      <c r="AB3" s="6"/>
      <c r="AC3" s="14">
        <f ca="1">IFERROR(__xludf.DUMMYFUNCTION("""COMPUTED_VALUE"""),45659)</f>
        <v>45659</v>
      </c>
      <c r="AD3" s="14">
        <f ca="1">IFERROR(__xludf.DUMMYFUNCTION("""COMPUTED_VALUE"""),45687)</f>
        <v>45687</v>
      </c>
      <c r="AE3" s="14">
        <f ca="1">IFERROR(__xludf.DUMMYFUNCTION("""COMPUTED_VALUE"""),45683)</f>
        <v>45683</v>
      </c>
      <c r="AF3" s="14">
        <f ca="1">IFERROR(__xludf.DUMMYFUNCTION("""COMPUTED_VALUE"""),45694)</f>
        <v>45694</v>
      </c>
      <c r="AG3" s="14">
        <f ca="1">IFERROR(__xludf.DUMMYFUNCTION("""COMPUTED_VALUE"""),45701)</f>
        <v>45701</v>
      </c>
      <c r="AH3" s="14">
        <f ca="1">IFERROR(__xludf.DUMMYFUNCTION("""COMPUTED_VALUE"""),45694)</f>
        <v>45694</v>
      </c>
      <c r="AI3" s="14">
        <f ca="1">IFERROR(__xludf.DUMMYFUNCTION("""COMPUTED_VALUE"""),45675)</f>
        <v>45675</v>
      </c>
      <c r="AJ3" s="14">
        <f ca="1">IFERROR(__xludf.DUMMYFUNCTION("""COMPUTED_VALUE"""),45700)</f>
        <v>45700</v>
      </c>
      <c r="AK3" s="14">
        <f ca="1">IFERROR(__xludf.DUMMYFUNCTION("""COMPUTED_VALUE"""),45690)</f>
        <v>45690</v>
      </c>
      <c r="AL3" s="14">
        <f ca="1">IFERROR(__xludf.DUMMYFUNCTION("""COMPUTED_VALUE"""),45694)</f>
        <v>45694</v>
      </c>
      <c r="AM3" s="14">
        <f ca="1">IFERROR(__xludf.DUMMYFUNCTION("""COMPUTED_VALUE"""),45872)</f>
        <v>45872</v>
      </c>
      <c r="AN3" s="14">
        <f ca="1">IFERROR(__xludf.DUMMYFUNCTION("""COMPUTED_VALUE"""),45710)</f>
        <v>45710</v>
      </c>
      <c r="AO3" s="14">
        <f ca="1">IFERROR(__xludf.DUMMYFUNCTION("""COMPUTED_VALUE"""),45739)</f>
        <v>45739</v>
      </c>
      <c r="AP3" s="14">
        <f ca="1">IFERROR(__xludf.DUMMYFUNCTION("""COMPUTED_VALUE"""),45731)</f>
        <v>45731</v>
      </c>
      <c r="AQ3" s="14">
        <f ca="1">IFERROR(__xludf.DUMMYFUNCTION("""COMPUTED_VALUE"""),45696)</f>
        <v>45696</v>
      </c>
      <c r="AR3" s="14">
        <f ca="1">IFERROR(__xludf.DUMMYFUNCTION("""COMPUTED_VALUE"""),45697)</f>
        <v>45697</v>
      </c>
      <c r="AS3" s="14">
        <f ca="1">IFERROR(__xludf.DUMMYFUNCTION("""COMPUTED_VALUE"""),45697)</f>
        <v>45697</v>
      </c>
      <c r="AT3" s="14">
        <f ca="1">IFERROR(__xludf.DUMMYFUNCTION("""COMPUTED_VALUE"""),45697)</f>
        <v>45697</v>
      </c>
      <c r="AU3" s="14">
        <f ca="1">IFERROR(__xludf.DUMMYFUNCTION("""COMPUTED_VALUE"""),45697)</f>
        <v>45697</v>
      </c>
      <c r="AV3" s="6"/>
      <c r="AW3" s="14">
        <f ca="1">IFERROR(__xludf.DUMMYFUNCTION("""COMPUTED_VALUE"""),45704)</f>
        <v>45704</v>
      </c>
      <c r="AX3" s="14">
        <f ca="1">IFERROR(__xludf.DUMMYFUNCTION("""COMPUTED_VALUE"""),45683)</f>
        <v>45683</v>
      </c>
      <c r="AY3" s="6"/>
      <c r="AZ3" s="6"/>
      <c r="BA3" s="14">
        <f ca="1">IFERROR(__xludf.DUMMYFUNCTION("""COMPUTED_VALUE"""),45697)</f>
        <v>45697</v>
      </c>
      <c r="BB3" s="14">
        <f ca="1">IFERROR(__xludf.DUMMYFUNCTION("""COMPUTED_VALUE"""),45794)</f>
        <v>45794</v>
      </c>
      <c r="BC3" s="14">
        <f ca="1">IFERROR(__xludf.DUMMYFUNCTION("""COMPUTED_VALUE"""),45794)</f>
        <v>45794</v>
      </c>
      <c r="BD3" s="14">
        <f ca="1">IFERROR(__xludf.DUMMYFUNCTION("""COMPUTED_VALUE"""),45748)</f>
        <v>45748</v>
      </c>
      <c r="BE3" s="14">
        <f ca="1">IFERROR(__xludf.DUMMYFUNCTION("""COMPUTED_VALUE"""),45748)</f>
        <v>45748</v>
      </c>
      <c r="BF3" s="14">
        <f ca="1">IFERROR(__xludf.DUMMYFUNCTION("""COMPUTED_VALUE"""),45710)</f>
        <v>45710</v>
      </c>
      <c r="BG3" s="14">
        <f ca="1">IFERROR(__xludf.DUMMYFUNCTION("""COMPUTED_VALUE"""),45736)</f>
        <v>45736</v>
      </c>
      <c r="BH3" s="14">
        <f ca="1">IFERROR(__xludf.DUMMYFUNCTION("""COMPUTED_VALUE"""),45694)</f>
        <v>45694</v>
      </c>
      <c r="BI3" s="14">
        <f ca="1">IFERROR(__xludf.DUMMYFUNCTION("""COMPUTED_VALUE"""),45715)</f>
        <v>45715</v>
      </c>
      <c r="BJ3" s="14">
        <f ca="1">IFERROR(__xludf.DUMMYFUNCTION("""COMPUTED_VALUE"""),45715)</f>
        <v>45715</v>
      </c>
      <c r="BK3" s="14">
        <f ca="1">IFERROR(__xludf.DUMMYFUNCTION("""COMPUTED_VALUE"""),45715)</f>
        <v>45715</v>
      </c>
      <c r="BL3" s="14">
        <f ca="1">IFERROR(__xludf.DUMMYFUNCTION("""COMPUTED_VALUE"""),45745)</f>
        <v>45745</v>
      </c>
      <c r="BM3" s="14">
        <f ca="1">IFERROR(__xludf.DUMMYFUNCTION("""COMPUTED_VALUE"""),45718)</f>
        <v>45718</v>
      </c>
      <c r="BN3" s="14">
        <f ca="1">IFERROR(__xludf.DUMMYFUNCTION("""COMPUTED_VALUE"""),45699)</f>
        <v>45699</v>
      </c>
      <c r="BO3" s="14">
        <f ca="1">IFERROR(__xludf.DUMMYFUNCTION("""COMPUTED_VALUE"""),45869)</f>
        <v>45869</v>
      </c>
      <c r="BP3" s="14">
        <f ca="1">IFERROR(__xludf.DUMMYFUNCTION("""COMPUTED_VALUE"""),45708)</f>
        <v>45708</v>
      </c>
      <c r="BQ3" s="14">
        <f ca="1">IFERROR(__xludf.DUMMYFUNCTION("""COMPUTED_VALUE"""),45735)</f>
        <v>45735</v>
      </c>
      <c r="BR3" s="14">
        <f ca="1">IFERROR(__xludf.DUMMYFUNCTION("""COMPUTED_VALUE"""),45766)</f>
        <v>45766</v>
      </c>
      <c r="BS3" s="14">
        <f ca="1">IFERROR(__xludf.DUMMYFUNCTION("""COMPUTED_VALUE"""),45766)</f>
        <v>45766</v>
      </c>
      <c r="BT3" s="14">
        <f ca="1">IFERROR(__xludf.DUMMYFUNCTION("""COMPUTED_VALUE"""),45710)</f>
        <v>45710</v>
      </c>
      <c r="BU3" s="6"/>
      <c r="BV3" s="14">
        <f ca="1">IFERROR(__xludf.DUMMYFUNCTION("""COMPUTED_VALUE"""),45781)</f>
        <v>45781</v>
      </c>
      <c r="BW3" s="14">
        <f ca="1">IFERROR(__xludf.DUMMYFUNCTION("""COMPUTED_VALUE"""),45773)</f>
        <v>45773</v>
      </c>
      <c r="BX3" s="6"/>
      <c r="BY3" s="14">
        <f ca="1">IFERROR(__xludf.DUMMYFUNCTION("""COMPUTED_VALUE"""),45850)</f>
        <v>45850</v>
      </c>
      <c r="BZ3" s="14">
        <f ca="1">IFERROR(__xludf.DUMMYFUNCTION("""COMPUTED_VALUE"""),45850)</f>
        <v>45850</v>
      </c>
      <c r="CA3" s="6"/>
      <c r="CB3" s="14">
        <f ca="1">IFERROR(__xludf.DUMMYFUNCTION("""COMPUTED_VALUE"""),45753)</f>
        <v>45753</v>
      </c>
      <c r="CC3" s="14">
        <f ca="1">IFERROR(__xludf.DUMMYFUNCTION("""COMPUTED_VALUE"""),45795)</f>
        <v>45795</v>
      </c>
      <c r="CD3" s="14">
        <f ca="1">IFERROR(__xludf.DUMMYFUNCTION("""COMPUTED_VALUE"""),45911)</f>
        <v>45911</v>
      </c>
      <c r="CE3" s="14">
        <f ca="1">IFERROR(__xludf.DUMMYFUNCTION("""COMPUTED_VALUE"""),45799)</f>
        <v>45799</v>
      </c>
      <c r="CF3" s="14">
        <f ca="1">IFERROR(__xludf.DUMMYFUNCTION("""COMPUTED_VALUE"""),45820)</f>
        <v>45820</v>
      </c>
      <c r="CG3" s="14">
        <f ca="1">IFERROR(__xludf.DUMMYFUNCTION("""COMPUTED_VALUE"""),45864)</f>
        <v>45864</v>
      </c>
      <c r="CH3" s="15">
        <f ca="1">IFERROR(__xludf.DUMMYFUNCTION("""COMPUTED_VALUE"""),45829)</f>
        <v>45829</v>
      </c>
    </row>
    <row r="4" spans="1:104">
      <c r="A4" s="13" t="str">
        <f ca="1">IFERROR(__xludf.DUMMYFUNCTION("""COMPUTED_VALUE"""),"SQL SERVER")</f>
        <v>SQL SERVER</v>
      </c>
      <c r="B4" s="6"/>
      <c r="C4" s="14">
        <f ca="1">IFERROR(__xludf.DUMMYFUNCTION("""COMPUTED_VALUE"""),45683)</f>
        <v>45683</v>
      </c>
      <c r="D4" s="14">
        <f ca="1">IFERROR(__xludf.DUMMYFUNCTION("""COMPUTED_VALUE"""),45725)</f>
        <v>45725</v>
      </c>
      <c r="E4" s="14">
        <f ca="1">IFERROR(__xludf.DUMMYFUNCTION("""COMPUTED_VALUE"""),45710)</f>
        <v>45710</v>
      </c>
      <c r="F4" s="14">
        <f ca="1">IFERROR(__xludf.DUMMYFUNCTION("""COMPUTED_VALUE"""),45729)</f>
        <v>45729</v>
      </c>
      <c r="G4" s="14">
        <f ca="1">IFERROR(__xludf.DUMMYFUNCTION("""COMPUTED_VALUE"""),45700)</f>
        <v>45700</v>
      </c>
      <c r="H4" s="14">
        <f ca="1">IFERROR(__xludf.DUMMYFUNCTION("""COMPUTED_VALUE"""),45680)</f>
        <v>45680</v>
      </c>
      <c r="I4" s="14">
        <f ca="1">IFERROR(__xludf.DUMMYFUNCTION("""COMPUTED_VALUE"""),45680)</f>
        <v>45680</v>
      </c>
      <c r="J4" s="14">
        <f ca="1">IFERROR(__xludf.DUMMYFUNCTION("""COMPUTED_VALUE"""),45680)</f>
        <v>45680</v>
      </c>
      <c r="K4" s="14">
        <f ca="1">IFERROR(__xludf.DUMMYFUNCTION("""COMPUTED_VALUE"""),45722)</f>
        <v>45722</v>
      </c>
      <c r="L4" s="14">
        <f ca="1">IFERROR(__xludf.DUMMYFUNCTION("""COMPUTED_VALUE"""),45693)</f>
        <v>45693</v>
      </c>
      <c r="M4" s="14">
        <f ca="1">IFERROR(__xludf.DUMMYFUNCTION("""COMPUTED_VALUE"""),45818)</f>
        <v>45818</v>
      </c>
      <c r="N4" s="14">
        <f ca="1">IFERROR(__xludf.DUMMYFUNCTION("""COMPUTED_VALUE"""),45679)</f>
        <v>45679</v>
      </c>
      <c r="O4" s="14">
        <f ca="1">IFERROR(__xludf.DUMMYFUNCTION("""COMPUTED_VALUE"""),45722)</f>
        <v>45722</v>
      </c>
      <c r="P4" s="14">
        <f ca="1">IFERROR(__xludf.DUMMYFUNCTION("""COMPUTED_VALUE"""),45718)</f>
        <v>45718</v>
      </c>
      <c r="Q4" s="14">
        <f ca="1">IFERROR(__xludf.DUMMYFUNCTION("""COMPUTED_VALUE"""),45701)</f>
        <v>45701</v>
      </c>
      <c r="R4" s="6"/>
      <c r="S4" s="14">
        <f ca="1">IFERROR(__xludf.DUMMYFUNCTION("""COMPUTED_VALUE"""),45710)</f>
        <v>45710</v>
      </c>
      <c r="T4" s="14">
        <f ca="1">IFERROR(__xludf.DUMMYFUNCTION("""COMPUTED_VALUE"""),45710)</f>
        <v>45710</v>
      </c>
      <c r="U4" s="14">
        <f ca="1">IFERROR(__xludf.DUMMYFUNCTION("""COMPUTED_VALUE"""),45710)</f>
        <v>45710</v>
      </c>
      <c r="V4" s="14">
        <f ca="1">IFERROR(__xludf.DUMMYFUNCTION("""COMPUTED_VALUE"""),45715)</f>
        <v>45715</v>
      </c>
      <c r="W4" s="14">
        <f ca="1">IFERROR(__xludf.DUMMYFUNCTION("""COMPUTED_VALUE"""),45715)</f>
        <v>45715</v>
      </c>
      <c r="X4" s="14">
        <f ca="1">IFERROR(__xludf.DUMMYFUNCTION("""COMPUTED_VALUE"""),45921)</f>
        <v>45921</v>
      </c>
      <c r="Y4" s="14">
        <f ca="1">IFERROR(__xludf.DUMMYFUNCTION("""COMPUTED_VALUE"""),45722)</f>
        <v>45722</v>
      </c>
      <c r="Z4" s="14">
        <f ca="1">IFERROR(__xludf.DUMMYFUNCTION("""COMPUTED_VALUE"""),45665)</f>
        <v>45665</v>
      </c>
      <c r="AA4" s="14">
        <f ca="1">IFERROR(__xludf.DUMMYFUNCTION("""COMPUTED_VALUE"""),45781)</f>
        <v>45781</v>
      </c>
      <c r="AB4" s="6"/>
      <c r="AC4" s="14">
        <f ca="1">IFERROR(__xludf.DUMMYFUNCTION("""COMPUTED_VALUE"""),45673)</f>
        <v>45673</v>
      </c>
      <c r="AD4" s="14">
        <f ca="1">IFERROR(__xludf.DUMMYFUNCTION("""COMPUTED_VALUE"""),45703)</f>
        <v>45703</v>
      </c>
      <c r="AE4" s="14">
        <f ca="1">IFERROR(__xludf.DUMMYFUNCTION("""COMPUTED_VALUE"""),45739)</f>
        <v>45739</v>
      </c>
      <c r="AF4" s="14">
        <f ca="1">IFERROR(__xludf.DUMMYFUNCTION("""COMPUTED_VALUE"""),45725)</f>
        <v>45725</v>
      </c>
      <c r="AG4" s="14">
        <f ca="1">IFERROR(__xludf.DUMMYFUNCTION("""COMPUTED_VALUE"""),45848)</f>
        <v>45848</v>
      </c>
      <c r="AH4" s="14">
        <f ca="1">IFERROR(__xludf.DUMMYFUNCTION("""COMPUTED_VALUE"""),45710)</f>
        <v>45710</v>
      </c>
      <c r="AI4" s="14">
        <f ca="1">IFERROR(__xludf.DUMMYFUNCTION("""COMPUTED_VALUE"""),45694)</f>
        <v>45694</v>
      </c>
      <c r="AJ4" s="14">
        <f ca="1">IFERROR(__xludf.DUMMYFUNCTION("""COMPUTED_VALUE"""),45750)</f>
        <v>45750</v>
      </c>
      <c r="AK4" s="14">
        <f ca="1">IFERROR(__xludf.DUMMYFUNCTION("""COMPUTED_VALUE"""),45725)</f>
        <v>45725</v>
      </c>
      <c r="AL4" s="14">
        <f ca="1">IFERROR(__xludf.DUMMYFUNCTION("""COMPUTED_VALUE"""),45746)</f>
        <v>45746</v>
      </c>
      <c r="AM4" s="14">
        <f ca="1">IFERROR(__xludf.DUMMYFUNCTION("""COMPUTED_VALUE"""),45948)</f>
        <v>45948</v>
      </c>
      <c r="AN4" s="14">
        <f ca="1">IFERROR(__xludf.DUMMYFUNCTION("""COMPUTED_VALUE"""),45745)</f>
        <v>45745</v>
      </c>
      <c r="AO4" s="14">
        <f ca="1">IFERROR(__xludf.DUMMYFUNCTION("""COMPUTED_VALUE"""),45808)</f>
        <v>45808</v>
      </c>
      <c r="AP4" s="14">
        <f ca="1">IFERROR(__xludf.DUMMYFUNCTION("""COMPUTED_VALUE"""),45841)</f>
        <v>45841</v>
      </c>
      <c r="AQ4" s="14">
        <f ca="1">IFERROR(__xludf.DUMMYFUNCTION("""COMPUTED_VALUE"""),45722)</f>
        <v>45722</v>
      </c>
      <c r="AR4" s="14">
        <f ca="1">IFERROR(__xludf.DUMMYFUNCTION("""COMPUTED_VALUE"""),45732)</f>
        <v>45732</v>
      </c>
      <c r="AS4" s="14">
        <f ca="1">IFERROR(__xludf.DUMMYFUNCTION("""COMPUTED_VALUE"""),45732)</f>
        <v>45732</v>
      </c>
      <c r="AT4" s="14">
        <f ca="1">IFERROR(__xludf.DUMMYFUNCTION("""COMPUTED_VALUE"""),45732)</f>
        <v>45732</v>
      </c>
      <c r="AU4" s="14">
        <f ca="1">IFERROR(__xludf.DUMMYFUNCTION("""COMPUTED_VALUE"""),45732)</f>
        <v>45732</v>
      </c>
      <c r="AV4" s="6"/>
      <c r="AW4" s="14">
        <f ca="1">IFERROR(__xludf.DUMMYFUNCTION("""COMPUTED_VALUE"""),45757)</f>
        <v>45757</v>
      </c>
      <c r="AX4" s="14">
        <f ca="1">IFERROR(__xludf.DUMMYFUNCTION("""COMPUTED_VALUE"""),45834)</f>
        <v>45834</v>
      </c>
      <c r="AY4" s="6"/>
      <c r="AZ4" s="6"/>
      <c r="BA4" s="14">
        <f ca="1">IFERROR(__xludf.DUMMYFUNCTION("""COMPUTED_VALUE"""),45739)</f>
        <v>45739</v>
      </c>
      <c r="BB4" s="14">
        <f ca="1">IFERROR(__xludf.DUMMYFUNCTION("""COMPUTED_VALUE"""),45729)</f>
        <v>45729</v>
      </c>
      <c r="BC4" s="14">
        <f ca="1">IFERROR(__xludf.DUMMYFUNCTION("""COMPUTED_VALUE"""),45729)</f>
        <v>45729</v>
      </c>
      <c r="BD4" s="14">
        <f ca="1">IFERROR(__xludf.DUMMYFUNCTION("""COMPUTED_VALUE"""),45879)</f>
        <v>45879</v>
      </c>
      <c r="BE4" s="14">
        <f ca="1">IFERROR(__xludf.DUMMYFUNCTION("""COMPUTED_VALUE"""),45820)</f>
        <v>45820</v>
      </c>
      <c r="BF4" s="14">
        <f ca="1">IFERROR(__xludf.DUMMYFUNCTION("""COMPUTED_VALUE"""),45759)</f>
        <v>45759</v>
      </c>
      <c r="BG4" s="6"/>
      <c r="BH4" s="14">
        <f ca="1">IFERROR(__xludf.DUMMYFUNCTION("""COMPUTED_VALUE"""),45774)</f>
        <v>45774</v>
      </c>
      <c r="BI4" s="14">
        <f ca="1">IFERROR(__xludf.DUMMYFUNCTION("""COMPUTED_VALUE"""),45746)</f>
        <v>45746</v>
      </c>
      <c r="BJ4" s="14">
        <f ca="1">IFERROR(__xludf.DUMMYFUNCTION("""COMPUTED_VALUE"""),45785)</f>
        <v>45785</v>
      </c>
      <c r="BK4" s="14">
        <f ca="1">IFERROR(__xludf.DUMMYFUNCTION("""COMPUTED_VALUE"""),45785)</f>
        <v>45785</v>
      </c>
      <c r="BL4" s="14">
        <f ca="1">IFERROR(__xludf.DUMMYFUNCTION("""COMPUTED_VALUE"""),45805)</f>
        <v>45805</v>
      </c>
      <c r="BM4" s="14">
        <f ca="1">IFERROR(__xludf.DUMMYFUNCTION("""COMPUTED_VALUE"""),45801)</f>
        <v>45801</v>
      </c>
      <c r="BN4" s="14">
        <f ca="1">IFERROR(__xludf.DUMMYFUNCTION("""COMPUTED_VALUE"""),45963)</f>
        <v>45963</v>
      </c>
      <c r="BO4" s="14">
        <f ca="1">IFERROR(__xludf.DUMMYFUNCTION("""COMPUTED_VALUE"""),45799)</f>
        <v>45799</v>
      </c>
      <c r="BP4" s="14">
        <f ca="1">IFERROR(__xludf.DUMMYFUNCTION("""COMPUTED_VALUE"""),45736)</f>
        <v>45736</v>
      </c>
      <c r="BQ4" s="14">
        <f ca="1">IFERROR(__xludf.DUMMYFUNCTION("""COMPUTED_VALUE"""),45830)</f>
        <v>45830</v>
      </c>
      <c r="BR4" s="14">
        <f ca="1">IFERROR(__xludf.DUMMYFUNCTION("""COMPUTED_VALUE"""),45816)</f>
        <v>45816</v>
      </c>
      <c r="BS4" s="14">
        <f ca="1">IFERROR(__xludf.DUMMYFUNCTION("""COMPUTED_VALUE"""),45816)</f>
        <v>45816</v>
      </c>
      <c r="BT4" s="14">
        <f ca="1">IFERROR(__xludf.DUMMYFUNCTION("""COMPUTED_VALUE"""),45785)</f>
        <v>45785</v>
      </c>
      <c r="BU4" s="6"/>
      <c r="BV4" s="14">
        <f ca="1">IFERROR(__xludf.DUMMYFUNCTION("""COMPUTED_VALUE"""),45857)</f>
        <v>45857</v>
      </c>
      <c r="BW4" s="14">
        <f ca="1">IFERROR(__xludf.DUMMYFUNCTION("""COMPUTED_VALUE"""),45830)</f>
        <v>45830</v>
      </c>
      <c r="BX4" s="6"/>
      <c r="BY4" s="14">
        <f ca="1">IFERROR(__xludf.DUMMYFUNCTION("""COMPUTED_VALUE"""),45757)</f>
        <v>45757</v>
      </c>
      <c r="BZ4" s="14">
        <f ca="1">IFERROR(__xludf.DUMMYFUNCTION("""COMPUTED_VALUE"""),45757)</f>
        <v>45757</v>
      </c>
      <c r="CA4" s="6"/>
      <c r="CB4" s="14">
        <f ca="1">IFERROR(__xludf.DUMMYFUNCTION("""COMPUTED_VALUE"""),45783)</f>
        <v>45783</v>
      </c>
      <c r="CC4" s="14">
        <f ca="1">IFERROR(__xludf.DUMMYFUNCTION("""COMPUTED_VALUE"""),45799)</f>
        <v>45799</v>
      </c>
      <c r="CD4" s="14">
        <f ca="1">IFERROR(__xludf.DUMMYFUNCTION("""COMPUTED_VALUE"""),45984)</f>
        <v>45984</v>
      </c>
      <c r="CE4" s="14">
        <f ca="1">IFERROR(__xludf.DUMMYFUNCTION("""COMPUTED_VALUE"""),45752)</f>
        <v>45752</v>
      </c>
      <c r="CF4" s="6"/>
      <c r="CG4" s="6"/>
    </row>
    <row r="5" spans="1:104">
      <c r="A5" s="13" t="str">
        <f ca="1">IFERROR(__xludf.DUMMYFUNCTION("""COMPUTED_VALUE"""),"LEAN LOGISTICS")</f>
        <v>LEAN LOGISTICS</v>
      </c>
      <c r="B5" s="6"/>
      <c r="C5" s="14">
        <f ca="1">IFERROR(__xludf.DUMMYFUNCTION("""COMPUTED_VALUE"""),45715)</f>
        <v>45715</v>
      </c>
      <c r="D5" s="14">
        <f ca="1">IFERROR(__xludf.DUMMYFUNCTION("""COMPUTED_VALUE"""),45743)</f>
        <v>45743</v>
      </c>
      <c r="E5" s="14">
        <f ca="1">IFERROR(__xludf.DUMMYFUNCTION("""COMPUTED_VALUE"""),45725)</f>
        <v>45725</v>
      </c>
      <c r="F5" s="14">
        <f ca="1">IFERROR(__xludf.DUMMYFUNCTION("""COMPUTED_VALUE"""),45745)</f>
        <v>45745</v>
      </c>
      <c r="G5" s="14">
        <f ca="1">IFERROR(__xludf.DUMMYFUNCTION("""COMPUTED_VALUE"""),45750)</f>
        <v>45750</v>
      </c>
      <c r="H5" s="14">
        <f ca="1">IFERROR(__xludf.DUMMYFUNCTION("""COMPUTED_VALUE"""),45703)</f>
        <v>45703</v>
      </c>
      <c r="I5" s="14">
        <f ca="1">IFERROR(__xludf.DUMMYFUNCTION("""COMPUTED_VALUE"""),45703)</f>
        <v>45703</v>
      </c>
      <c r="J5" s="14">
        <f ca="1">IFERROR(__xludf.DUMMYFUNCTION("""COMPUTED_VALUE"""),45703)</f>
        <v>45703</v>
      </c>
      <c r="K5" s="14">
        <f ca="1">IFERROR(__xludf.DUMMYFUNCTION("""COMPUTED_VALUE"""),45904)</f>
        <v>45904</v>
      </c>
      <c r="L5" s="14">
        <f ca="1">IFERROR(__xludf.DUMMYFUNCTION("""COMPUTED_VALUE"""),45869)</f>
        <v>45869</v>
      </c>
      <c r="M5" s="14">
        <f ca="1">IFERROR(__xludf.DUMMYFUNCTION("""COMPUTED_VALUE"""),45830)</f>
        <v>45830</v>
      </c>
      <c r="N5" s="14">
        <f ca="1">IFERROR(__xludf.DUMMYFUNCTION("""COMPUTED_VALUE"""),45701)</f>
        <v>45701</v>
      </c>
      <c r="O5" s="14">
        <f ca="1">IFERROR(__xludf.DUMMYFUNCTION("""COMPUTED_VALUE"""),45802)</f>
        <v>45802</v>
      </c>
      <c r="P5" s="14">
        <f ca="1">IFERROR(__xludf.DUMMYFUNCTION("""COMPUTED_VALUE"""),45736)</f>
        <v>45736</v>
      </c>
      <c r="Q5" s="14">
        <f ca="1">IFERROR(__xludf.DUMMYFUNCTION("""COMPUTED_VALUE"""),45704)</f>
        <v>45704</v>
      </c>
      <c r="R5" s="6"/>
      <c r="S5" s="14">
        <f ca="1">IFERROR(__xludf.DUMMYFUNCTION("""COMPUTED_VALUE"""),45739)</f>
        <v>45739</v>
      </c>
      <c r="T5" s="14">
        <f ca="1">IFERROR(__xludf.DUMMYFUNCTION("""COMPUTED_VALUE"""),45771)</f>
        <v>45771</v>
      </c>
      <c r="U5" s="14">
        <f ca="1">IFERROR(__xludf.DUMMYFUNCTION("""COMPUTED_VALUE"""),45883)</f>
        <v>45883</v>
      </c>
      <c r="V5" s="14">
        <f ca="1">IFERROR(__xludf.DUMMYFUNCTION("""COMPUTED_VALUE"""),45753)</f>
        <v>45753</v>
      </c>
      <c r="W5" s="14">
        <f ca="1">IFERROR(__xludf.DUMMYFUNCTION("""COMPUTED_VALUE"""),45900)</f>
        <v>45900</v>
      </c>
      <c r="X5" s="14">
        <f ca="1">IFERROR(__xludf.DUMMYFUNCTION("""COMPUTED_VALUE"""),45925)</f>
        <v>45925</v>
      </c>
      <c r="Y5" s="14">
        <f ca="1">IFERROR(__xludf.DUMMYFUNCTION("""COMPUTED_VALUE"""),45921)</f>
        <v>45921</v>
      </c>
      <c r="Z5" s="14">
        <f ca="1">IFERROR(__xludf.DUMMYFUNCTION("""COMPUTED_VALUE"""),45676)</f>
        <v>45676</v>
      </c>
      <c r="AA5" s="14">
        <f ca="1">IFERROR(__xludf.DUMMYFUNCTION("""COMPUTED_VALUE"""),45857)</f>
        <v>45857</v>
      </c>
      <c r="AB5" s="6"/>
      <c r="AC5" s="14">
        <f ca="1">IFERROR(__xludf.DUMMYFUNCTION("""COMPUTED_VALUE"""),45707)</f>
        <v>45707</v>
      </c>
      <c r="AD5" s="14">
        <f ca="1">IFERROR(__xludf.DUMMYFUNCTION("""COMPUTED_VALUE"""),45715)</f>
        <v>45715</v>
      </c>
      <c r="AE5" s="14">
        <f ca="1">IFERROR(__xludf.DUMMYFUNCTION("""COMPUTED_VALUE"""),45743)</f>
        <v>45743</v>
      </c>
      <c r="AF5" s="14">
        <f ca="1">IFERROR(__xludf.DUMMYFUNCTION("""COMPUTED_VALUE"""),45855)</f>
        <v>45855</v>
      </c>
      <c r="AG5" s="14">
        <f ca="1">IFERROR(__xludf.DUMMYFUNCTION("""COMPUTED_VALUE"""),45928)</f>
        <v>45928</v>
      </c>
      <c r="AH5" s="14">
        <f ca="1">IFERROR(__xludf.DUMMYFUNCTION("""COMPUTED_VALUE"""),45713)</f>
        <v>45713</v>
      </c>
      <c r="AI5" s="14">
        <f ca="1">IFERROR(__xludf.DUMMYFUNCTION("""COMPUTED_VALUE"""),45925)</f>
        <v>45925</v>
      </c>
      <c r="AJ5" s="14">
        <f ca="1">IFERROR(__xludf.DUMMYFUNCTION("""COMPUTED_VALUE"""),45787)</f>
        <v>45787</v>
      </c>
      <c r="AK5" s="14">
        <f ca="1">IFERROR(__xludf.DUMMYFUNCTION("""COMPUTED_VALUE"""),45769)</f>
        <v>45769</v>
      </c>
      <c r="AL5" s="14">
        <f ca="1">IFERROR(__xludf.DUMMYFUNCTION("""COMPUTED_VALUE"""),45781)</f>
        <v>45781</v>
      </c>
      <c r="AM5" s="14">
        <f ca="1">IFERROR(__xludf.DUMMYFUNCTION("""COMPUTED_VALUE"""),45756)</f>
        <v>45756</v>
      </c>
      <c r="AN5" s="14">
        <f ca="1">IFERROR(__xludf.DUMMYFUNCTION("""COMPUTED_VALUE"""),45816)</f>
        <v>45816</v>
      </c>
      <c r="AO5" s="14">
        <f ca="1">IFERROR(__xludf.DUMMYFUNCTION("""COMPUTED_VALUE"""),45865)</f>
        <v>45865</v>
      </c>
      <c r="AP5" s="14">
        <f ca="1">IFERROR(__xludf.DUMMYFUNCTION("""COMPUTED_VALUE"""),45767)</f>
        <v>45767</v>
      </c>
      <c r="AQ5" s="14">
        <f ca="1">IFERROR(__xludf.DUMMYFUNCTION("""COMPUTED_VALUE"""),45781)</f>
        <v>45781</v>
      </c>
      <c r="AR5" s="14">
        <f ca="1">IFERROR(__xludf.DUMMYFUNCTION("""COMPUTED_VALUE"""),45773)</f>
        <v>45773</v>
      </c>
      <c r="AS5" s="14">
        <f ca="1">IFERROR(__xludf.DUMMYFUNCTION("""COMPUTED_VALUE"""),45773)</f>
        <v>45773</v>
      </c>
      <c r="AT5" s="14">
        <f ca="1">IFERROR(__xludf.DUMMYFUNCTION("""COMPUTED_VALUE"""),45773)</f>
        <v>45773</v>
      </c>
      <c r="AU5" s="14">
        <f ca="1">IFERROR(__xludf.DUMMYFUNCTION("""COMPUTED_VALUE"""),45773)</f>
        <v>45773</v>
      </c>
      <c r="AV5" s="6"/>
      <c r="AW5" s="14">
        <f ca="1">IFERROR(__xludf.DUMMYFUNCTION("""COMPUTED_VALUE"""),45798)</f>
        <v>45798</v>
      </c>
      <c r="AX5" s="14">
        <f ca="1">IFERROR(__xludf.DUMMYFUNCTION("""COMPUTED_VALUE"""),45914)</f>
        <v>45914</v>
      </c>
      <c r="AY5" s="6"/>
      <c r="AZ5" s="6"/>
      <c r="BA5" s="14">
        <f ca="1">IFERROR(__xludf.DUMMYFUNCTION("""COMPUTED_VALUE"""),45780)</f>
        <v>45780</v>
      </c>
      <c r="BB5" s="6"/>
      <c r="BC5" s="6"/>
      <c r="BD5" s="6"/>
      <c r="BE5" s="14">
        <f ca="1">IFERROR(__xludf.DUMMYFUNCTION("""COMPUTED_VALUE"""),45879)</f>
        <v>45879</v>
      </c>
      <c r="BF5" s="14">
        <f ca="1">IFERROR(__xludf.DUMMYFUNCTION("""COMPUTED_VALUE"""),45857)</f>
        <v>45857</v>
      </c>
      <c r="BG5" s="6"/>
      <c r="BH5" s="14">
        <f ca="1">IFERROR(__xludf.DUMMYFUNCTION("""COMPUTED_VALUE"""),45841)</f>
        <v>45841</v>
      </c>
      <c r="BI5" s="14">
        <f ca="1">IFERROR(__xludf.DUMMYFUNCTION("""COMPUTED_VALUE"""),45785)</f>
        <v>45785</v>
      </c>
      <c r="BJ5" s="14">
        <f ca="1">IFERROR(__xludf.DUMMYFUNCTION("""COMPUTED_VALUE"""),45823)</f>
        <v>45823</v>
      </c>
      <c r="BK5" s="14">
        <f ca="1">IFERROR(__xludf.DUMMYFUNCTION("""COMPUTED_VALUE"""),45823)</f>
        <v>45823</v>
      </c>
      <c r="BL5" s="14">
        <f ca="1">IFERROR(__xludf.DUMMYFUNCTION("""COMPUTED_VALUE"""),45865)</f>
        <v>45865</v>
      </c>
      <c r="BM5" s="14">
        <f ca="1">IFERROR(__xludf.DUMMYFUNCTION("""COMPUTED_VALUE"""),45862)</f>
        <v>45862</v>
      </c>
      <c r="BN5" s="14">
        <f ca="1">IFERROR(__xludf.DUMMYFUNCTION("""COMPUTED_VALUE"""),45946)</f>
        <v>45946</v>
      </c>
      <c r="BO5" s="6"/>
      <c r="BP5" s="14">
        <f ca="1">IFERROR(__xludf.DUMMYFUNCTION("""COMPUTED_VALUE"""),46075)</f>
        <v>46075</v>
      </c>
      <c r="BQ5" s="14">
        <f ca="1">IFERROR(__xludf.DUMMYFUNCTION("""COMPUTED_VALUE"""),45906)</f>
        <v>45906</v>
      </c>
      <c r="BR5" s="14">
        <f ca="1">IFERROR(__xludf.DUMMYFUNCTION("""COMPUTED_VALUE"""),45871)</f>
        <v>45871</v>
      </c>
      <c r="BS5" s="14">
        <f ca="1">IFERROR(__xludf.DUMMYFUNCTION("""COMPUTED_VALUE"""),45871)</f>
        <v>45871</v>
      </c>
      <c r="BT5" s="14">
        <f ca="1">IFERROR(__xludf.DUMMYFUNCTION("""COMPUTED_VALUE"""),45843)</f>
        <v>45843</v>
      </c>
      <c r="BU5" s="6"/>
      <c r="BV5" s="6"/>
      <c r="BW5" s="14">
        <f ca="1">IFERROR(__xludf.DUMMYFUNCTION("""COMPUTED_VALUE"""),45897)</f>
        <v>45897</v>
      </c>
      <c r="BX5" s="6"/>
      <c r="BY5" s="6"/>
      <c r="BZ5" s="6"/>
      <c r="CA5" s="6"/>
      <c r="CB5" s="6"/>
      <c r="CC5" s="6"/>
      <c r="CD5" s="14">
        <f ca="1">IFERROR(__xludf.DUMMYFUNCTION("""COMPUTED_VALUE"""),45906)</f>
        <v>45906</v>
      </c>
      <c r="CE5" s="14">
        <f ca="1">IFERROR(__xludf.DUMMYFUNCTION("""COMPUTED_VALUE"""),45850)</f>
        <v>45850</v>
      </c>
      <c r="CF5" s="6"/>
      <c r="CG5" s="6"/>
    </row>
    <row r="6" spans="1:104">
      <c r="A6" s="13" t="str">
        <f ca="1">IFERROR(__xludf.DUMMYFUNCTION("""COMPUTED_VALUE"""),"POWER APPS Y AUT.")</f>
        <v>POWER APPS Y AUT.</v>
      </c>
      <c r="B6" s="6"/>
      <c r="C6" s="14">
        <f ca="1">IFERROR(__xludf.DUMMYFUNCTION("""COMPUTED_VALUE"""),45874)</f>
        <v>45874</v>
      </c>
      <c r="D6" s="14">
        <f ca="1">IFERROR(__xludf.DUMMYFUNCTION("""COMPUTED_VALUE"""),45820)</f>
        <v>45820</v>
      </c>
      <c r="E6" s="14">
        <f ca="1">IFERROR(__xludf.DUMMYFUNCTION("""COMPUTED_VALUE"""),45759)</f>
        <v>45759</v>
      </c>
      <c r="F6" s="14">
        <f ca="1">IFERROR(__xludf.DUMMYFUNCTION("""COMPUTED_VALUE"""),45960)</f>
        <v>45960</v>
      </c>
      <c r="G6" s="14">
        <f ca="1">IFERROR(__xludf.DUMMYFUNCTION("""COMPUTED_VALUE"""),45787)</f>
        <v>45787</v>
      </c>
      <c r="H6" s="14">
        <f ca="1">IFERROR(__xludf.DUMMYFUNCTION("""COMPUTED_VALUE"""),45736)</f>
        <v>45736</v>
      </c>
      <c r="I6" s="14">
        <f ca="1">IFERROR(__xludf.DUMMYFUNCTION("""COMPUTED_VALUE"""),45736)</f>
        <v>45736</v>
      </c>
      <c r="J6" s="14">
        <f ca="1">IFERROR(__xludf.DUMMYFUNCTION("""COMPUTED_VALUE"""),45830)</f>
        <v>45830</v>
      </c>
      <c r="K6" s="14">
        <f ca="1">IFERROR(__xludf.DUMMYFUNCTION("""COMPUTED_VALUE"""),45886)</f>
        <v>45886</v>
      </c>
      <c r="L6" s="14">
        <f ca="1">IFERROR(__xludf.DUMMYFUNCTION("""COMPUTED_VALUE"""),45773)</f>
        <v>45773</v>
      </c>
      <c r="M6" s="6"/>
      <c r="N6" s="14">
        <f ca="1">IFERROR(__xludf.DUMMYFUNCTION("""COMPUTED_VALUE"""),45731)</f>
        <v>45731</v>
      </c>
      <c r="O6" s="14">
        <f ca="1">IFERROR(__xludf.DUMMYFUNCTION("""COMPUTED_VALUE"""),45823)</f>
        <v>45823</v>
      </c>
      <c r="P6" s="14">
        <f ca="1">IFERROR(__xludf.DUMMYFUNCTION("""COMPUTED_VALUE"""),45813)</f>
        <v>45813</v>
      </c>
      <c r="Q6" s="14">
        <f ca="1">IFERROR(__xludf.DUMMYFUNCTION("""COMPUTED_VALUE"""),45879)</f>
        <v>45879</v>
      </c>
      <c r="R6" s="6"/>
      <c r="S6" s="14">
        <f ca="1">IFERROR(__xludf.DUMMYFUNCTION("""COMPUTED_VALUE"""),45771)</f>
        <v>45771</v>
      </c>
      <c r="T6" s="14">
        <f ca="1">IFERROR(__xludf.DUMMYFUNCTION("""COMPUTED_VALUE"""),45739)</f>
        <v>45739</v>
      </c>
      <c r="U6" s="14">
        <f ca="1">IFERROR(__xludf.DUMMYFUNCTION("""COMPUTED_VALUE"""),45808)</f>
        <v>45808</v>
      </c>
      <c r="V6" s="14">
        <f ca="1">IFERROR(__xludf.DUMMYFUNCTION("""COMPUTED_VALUE"""),45792)</f>
        <v>45792</v>
      </c>
      <c r="W6" s="14">
        <f ca="1">IFERROR(__xludf.DUMMYFUNCTION("""COMPUTED_VALUE"""),45862)</f>
        <v>45862</v>
      </c>
      <c r="X6" s="14">
        <f ca="1">IFERROR(__xludf.DUMMYFUNCTION("""COMPUTED_VALUE"""),45991)</f>
        <v>45991</v>
      </c>
      <c r="Y6" s="14">
        <f ca="1">IFERROR(__xludf.DUMMYFUNCTION("""COMPUTED_VALUE"""),45925)</f>
        <v>45925</v>
      </c>
      <c r="Z6" s="14">
        <f ca="1">IFERROR(__xludf.DUMMYFUNCTION("""COMPUTED_VALUE"""),45689)</f>
        <v>45689</v>
      </c>
      <c r="AA6" s="6"/>
      <c r="AB6" s="6"/>
      <c r="AC6" s="14">
        <f ca="1">IFERROR(__xludf.DUMMYFUNCTION("""COMPUTED_VALUE"""),45729)</f>
        <v>45729</v>
      </c>
      <c r="AD6" s="14">
        <f ca="1">IFERROR(__xludf.DUMMYFUNCTION("""COMPUTED_VALUE"""),45718)</f>
        <v>45718</v>
      </c>
      <c r="AE6" s="14">
        <f ca="1">IFERROR(__xludf.DUMMYFUNCTION("""COMPUTED_VALUE"""),45851)</f>
        <v>45851</v>
      </c>
      <c r="AF6" s="14">
        <f ca="1">IFERROR(__xludf.DUMMYFUNCTION("""COMPUTED_VALUE"""),45956)</f>
        <v>45956</v>
      </c>
      <c r="AG6" s="14">
        <f ca="1">IFERROR(__xludf.DUMMYFUNCTION("""COMPUTED_VALUE"""),45771)</f>
        <v>45771</v>
      </c>
      <c r="AH6" s="14">
        <f ca="1">IFERROR(__xludf.DUMMYFUNCTION("""COMPUTED_VALUE"""),45944)</f>
        <v>45944</v>
      </c>
      <c r="AI6" s="14">
        <f ca="1">IFERROR(__xludf.DUMMYFUNCTION("""COMPUTED_VALUE"""),45928)</f>
        <v>45928</v>
      </c>
      <c r="AJ6" s="14">
        <f ca="1">IFERROR(__xludf.DUMMYFUNCTION("""COMPUTED_VALUE"""),45826)</f>
        <v>45826</v>
      </c>
      <c r="AK6" s="14">
        <f ca="1">IFERROR(__xludf.DUMMYFUNCTION("""COMPUTED_VALUE"""),45781)</f>
        <v>45781</v>
      </c>
      <c r="AL6" s="14">
        <f ca="1">IFERROR(__xludf.DUMMYFUNCTION("""COMPUTED_VALUE"""),45829)</f>
        <v>45829</v>
      </c>
      <c r="AM6" s="6"/>
      <c r="AN6" s="6"/>
      <c r="AO6" s="14">
        <f ca="1">IFERROR(__xludf.DUMMYFUNCTION("""COMPUTED_VALUE"""),45927)</f>
        <v>45927</v>
      </c>
      <c r="AP6" s="6"/>
      <c r="AQ6" s="14">
        <f ca="1">IFERROR(__xludf.DUMMYFUNCTION("""COMPUTED_VALUE"""),45864)</f>
        <v>45864</v>
      </c>
      <c r="AR6" s="14">
        <f ca="1">IFERROR(__xludf.DUMMYFUNCTION("""COMPUTED_VALUE"""),45809)</f>
        <v>45809</v>
      </c>
      <c r="AS6" s="14">
        <f ca="1">IFERROR(__xludf.DUMMYFUNCTION("""COMPUTED_VALUE"""),45809)</f>
        <v>45809</v>
      </c>
      <c r="AT6" s="14">
        <f ca="1">IFERROR(__xludf.DUMMYFUNCTION("""COMPUTED_VALUE"""),45809)</f>
        <v>45809</v>
      </c>
      <c r="AU6" s="14">
        <f ca="1">IFERROR(__xludf.DUMMYFUNCTION("""COMPUTED_VALUE"""),45809)</f>
        <v>45809</v>
      </c>
      <c r="AV6" s="6"/>
      <c r="AW6" s="14">
        <f ca="1">IFERROR(__xludf.DUMMYFUNCTION("""COMPUTED_VALUE"""),45844)</f>
        <v>45844</v>
      </c>
      <c r="AX6" s="14">
        <f ca="1">IFERROR(__xludf.DUMMYFUNCTION("""COMPUTED_VALUE"""),45904)</f>
        <v>45904</v>
      </c>
      <c r="AY6" s="6"/>
      <c r="AZ6" s="6"/>
      <c r="BA6" s="14">
        <f ca="1">IFERROR(__xludf.DUMMYFUNCTION("""COMPUTED_VALUE"""),45858)</f>
        <v>45858</v>
      </c>
      <c r="BB6" s="6"/>
      <c r="BC6" s="6"/>
      <c r="BD6" s="6"/>
      <c r="BE6" s="6"/>
      <c r="BF6" s="14">
        <f ca="1">IFERROR(__xludf.DUMMYFUNCTION("""COMPUTED_VALUE"""),45820)</f>
        <v>45820</v>
      </c>
      <c r="BG6" s="6"/>
      <c r="BH6" s="14">
        <f ca="1">IFERROR(__xludf.DUMMYFUNCTION("""COMPUTED_VALUE"""),45906)</f>
        <v>45906</v>
      </c>
      <c r="BI6" s="14">
        <f ca="1">IFERROR(__xludf.DUMMYFUNCTION("""COMPUTED_VALUE"""),45823)</f>
        <v>45823</v>
      </c>
      <c r="BJ6" s="14">
        <f ca="1">IFERROR(__xludf.DUMMYFUNCTION("""COMPUTED_VALUE"""),45862)</f>
        <v>45862</v>
      </c>
      <c r="BK6" s="14">
        <f ca="1">IFERROR(__xludf.DUMMYFUNCTION("""COMPUTED_VALUE"""),45862)</f>
        <v>45862</v>
      </c>
      <c r="BL6" s="6"/>
      <c r="BM6" s="14">
        <f ca="1">IFERROR(__xludf.DUMMYFUNCTION("""COMPUTED_VALUE"""),45893)</f>
        <v>45893</v>
      </c>
      <c r="BN6" s="14">
        <f ca="1">IFERROR(__xludf.DUMMYFUNCTION("""COMPUTED_VALUE"""),46033)</f>
        <v>46033</v>
      </c>
      <c r="BO6" s="6"/>
      <c r="BP6" s="14">
        <f ca="1">IFERROR(__xludf.DUMMYFUNCTION("""COMPUTED_VALUE"""),45953)</f>
        <v>45953</v>
      </c>
      <c r="BQ6" s="6"/>
      <c r="BR6" s="6"/>
      <c r="BS6" s="6"/>
      <c r="BT6" s="14">
        <f ca="1">IFERROR(__xludf.DUMMYFUNCTION("""COMPUTED_VALUE"""),45854)</f>
        <v>45854</v>
      </c>
      <c r="BU6" s="6"/>
      <c r="BV6" s="6"/>
      <c r="BW6" s="6"/>
      <c r="BX6" s="6"/>
      <c r="BY6" s="6"/>
      <c r="BZ6" s="6"/>
      <c r="CA6" s="6"/>
      <c r="CB6" s="6"/>
      <c r="CC6" s="6"/>
      <c r="CD6" s="14">
        <f ca="1">IFERROR(__xludf.DUMMYFUNCTION("""COMPUTED_VALUE"""),45802)</f>
        <v>45802</v>
      </c>
      <c r="CE6" s="14">
        <f ca="1">IFERROR(__xludf.DUMMYFUNCTION("""COMPUTED_VALUE"""),45886)</f>
        <v>45886</v>
      </c>
      <c r="CF6" s="6"/>
      <c r="CG6" s="6"/>
    </row>
    <row r="7" spans="1:104">
      <c r="A7" s="13" t="str">
        <f ca="1">IFERROR(__xludf.DUMMYFUNCTION("""COMPUTED_VALUE"""),"ESP. EXCEL EXP")</f>
        <v>ESP. EXCEL EXP</v>
      </c>
      <c r="B7" s="6"/>
      <c r="C7" s="14">
        <f ca="1">IFERROR(__xludf.DUMMYFUNCTION("""COMPUTED_VALUE"""),45998)</f>
        <v>45998</v>
      </c>
      <c r="D7" s="14">
        <f ca="1">IFERROR(__xludf.DUMMYFUNCTION("""COMPUTED_VALUE"""),45857)</f>
        <v>45857</v>
      </c>
      <c r="E7" s="14">
        <f ca="1">IFERROR(__xludf.DUMMYFUNCTION("""COMPUTED_VALUE"""),45743)</f>
        <v>45743</v>
      </c>
      <c r="F7" s="14">
        <f ca="1">IFERROR(__xludf.DUMMYFUNCTION("""COMPUTED_VALUE"""),45998)</f>
        <v>45998</v>
      </c>
      <c r="G7" s="14">
        <f ca="1">IFERROR(__xludf.DUMMYFUNCTION("""COMPUTED_VALUE"""),45826)</f>
        <v>45826</v>
      </c>
      <c r="H7" s="14">
        <f ca="1">IFERROR(__xludf.DUMMYFUNCTION("""COMPUTED_VALUE"""),45767)</f>
        <v>45767</v>
      </c>
      <c r="I7" s="14">
        <f ca="1">IFERROR(__xludf.DUMMYFUNCTION("""COMPUTED_VALUE"""),45767)</f>
        <v>45767</v>
      </c>
      <c r="J7" s="14">
        <f ca="1">IFERROR(__xludf.DUMMYFUNCTION("""COMPUTED_VALUE"""),45869)</f>
        <v>45869</v>
      </c>
      <c r="K7" s="14">
        <f ca="1">IFERROR(__xludf.DUMMYFUNCTION("""COMPUTED_VALUE"""),45850)</f>
        <v>45850</v>
      </c>
      <c r="L7" s="14">
        <f ca="1">IFERROR(__xludf.DUMMYFUNCTION("""COMPUTED_VALUE"""),45809)</f>
        <v>45809</v>
      </c>
      <c r="M7" s="6"/>
      <c r="N7" s="14">
        <f ca="1">IFERROR(__xludf.DUMMYFUNCTION("""COMPUTED_VALUE"""),45753)</f>
        <v>45753</v>
      </c>
      <c r="O7" s="14">
        <f ca="1">IFERROR(__xludf.DUMMYFUNCTION("""COMPUTED_VALUE"""),45871)</f>
        <v>45871</v>
      </c>
      <c r="P7" s="14">
        <f ca="1">IFERROR(__xludf.DUMMYFUNCTION("""COMPUTED_VALUE"""),45872)</f>
        <v>45872</v>
      </c>
      <c r="Q7" s="14">
        <f ca="1">IFERROR(__xludf.DUMMYFUNCTION("""COMPUTED_VALUE"""),45897)</f>
        <v>45897</v>
      </c>
      <c r="R7" s="6"/>
      <c r="S7" s="14">
        <f ca="1">IFERROR(__xludf.DUMMYFUNCTION("""COMPUTED_VALUE"""),45808)</f>
        <v>45808</v>
      </c>
      <c r="T7" s="14">
        <f ca="1">IFERROR(__xludf.DUMMYFUNCTION("""COMPUTED_VALUE"""),45808)</f>
        <v>45808</v>
      </c>
      <c r="U7" s="14">
        <f ca="1">IFERROR(__xludf.DUMMYFUNCTION("""COMPUTED_VALUE"""),45771)</f>
        <v>45771</v>
      </c>
      <c r="V7" s="14">
        <f ca="1">IFERROR(__xludf.DUMMYFUNCTION("""COMPUTED_VALUE"""),45830)</f>
        <v>45830</v>
      </c>
      <c r="W7" s="14">
        <f ca="1">IFERROR(__xludf.DUMMYFUNCTION("""COMPUTED_VALUE"""),45830)</f>
        <v>45830</v>
      </c>
      <c r="X7" s="14">
        <f ca="1">IFERROR(__xludf.DUMMYFUNCTION("""COMPUTED_VALUE"""),45834)</f>
        <v>45834</v>
      </c>
      <c r="Y7" s="14">
        <f ca="1">IFERROR(__xludf.DUMMYFUNCTION("""COMPUTED_VALUE"""),45991)</f>
        <v>45991</v>
      </c>
      <c r="Z7" s="14">
        <f ca="1">IFERROR(__xludf.DUMMYFUNCTION("""COMPUTED_VALUE"""),45694)</f>
        <v>45694</v>
      </c>
      <c r="AA7" s="6"/>
      <c r="AB7" s="6"/>
      <c r="AC7" s="14">
        <f ca="1">IFERROR(__xludf.DUMMYFUNCTION("""COMPUTED_VALUE"""),45781)</f>
        <v>45781</v>
      </c>
      <c r="AD7" s="14">
        <f ca="1">IFERROR(__xludf.DUMMYFUNCTION("""COMPUTED_VALUE"""),46033)</f>
        <v>46033</v>
      </c>
      <c r="AE7" s="14">
        <f ca="1">IFERROR(__xludf.DUMMYFUNCTION("""COMPUTED_VALUE"""),45865)</f>
        <v>45865</v>
      </c>
      <c r="AF7" s="14">
        <f ca="1">IFERROR(__xludf.DUMMYFUNCTION("""COMPUTED_VALUE"""),45925)</f>
        <v>45925</v>
      </c>
      <c r="AG7" s="6"/>
      <c r="AH7" s="14">
        <f ca="1">IFERROR(__xludf.DUMMYFUNCTION("""COMPUTED_VALUE"""),45963)</f>
        <v>45963</v>
      </c>
      <c r="AI7" s="14">
        <f ca="1">IFERROR(__xludf.DUMMYFUNCTION("""COMPUTED_VALUE"""),45892)</f>
        <v>45892</v>
      </c>
      <c r="AJ7" s="14">
        <f ca="1">IFERROR(__xludf.DUMMYFUNCTION("""COMPUTED_VALUE"""),45865)</f>
        <v>45865</v>
      </c>
      <c r="AK7" s="14">
        <f ca="1">IFERROR(__xludf.DUMMYFUNCTION("""COMPUTED_VALUE"""),45893)</f>
        <v>45893</v>
      </c>
      <c r="AL7" s="14">
        <f ca="1">IFERROR(__xludf.DUMMYFUNCTION("""COMPUTED_VALUE"""),45858)</f>
        <v>45858</v>
      </c>
      <c r="AM7" s="6"/>
      <c r="AN7" s="6"/>
      <c r="AO7" s="6"/>
      <c r="AP7" s="6"/>
      <c r="AQ7" s="14">
        <f ca="1">IFERROR(__xludf.DUMMYFUNCTION("""COMPUTED_VALUE"""),45907)</f>
        <v>45907</v>
      </c>
      <c r="AR7" s="14">
        <f ca="1">IFERROR(__xludf.DUMMYFUNCTION("""COMPUTED_VALUE"""),45851)</f>
        <v>45851</v>
      </c>
      <c r="AS7" s="14">
        <f ca="1">IFERROR(__xludf.DUMMYFUNCTION("""COMPUTED_VALUE"""),45851)</f>
        <v>45851</v>
      </c>
      <c r="AT7" s="14">
        <f ca="1">IFERROR(__xludf.DUMMYFUNCTION("""COMPUTED_VALUE"""),45851)</f>
        <v>45851</v>
      </c>
      <c r="AU7" s="14">
        <f ca="1">IFERROR(__xludf.DUMMYFUNCTION("""COMPUTED_VALUE"""),45851)</f>
        <v>45851</v>
      </c>
      <c r="AV7" s="6"/>
      <c r="AW7" s="14">
        <f ca="1">IFERROR(__xludf.DUMMYFUNCTION("""COMPUTED_VALUE"""),45878)</f>
        <v>45878</v>
      </c>
      <c r="AX7" s="14">
        <f ca="1">IFERROR(__xludf.DUMMYFUNCTION("""COMPUTED_VALUE"""),45984)</f>
        <v>45984</v>
      </c>
      <c r="AY7" s="6"/>
      <c r="AZ7" s="6"/>
      <c r="BA7" s="6"/>
      <c r="BB7" s="6"/>
      <c r="BC7" s="6"/>
      <c r="BD7" s="6"/>
      <c r="BE7" s="6"/>
      <c r="BF7" s="14">
        <f ca="1">IFERROR(__xludf.DUMMYFUNCTION("""COMPUTED_VALUE"""),45802)</f>
        <v>45802</v>
      </c>
      <c r="BG7" s="6"/>
      <c r="BH7" s="6"/>
      <c r="BI7" s="14">
        <f ca="1">IFERROR(__xludf.DUMMYFUNCTION("""COMPUTED_VALUE"""),45862)</f>
        <v>45862</v>
      </c>
      <c r="BJ7" s="14">
        <f ca="1">IFERROR(__xludf.DUMMYFUNCTION("""COMPUTED_VALUE"""),45893)</f>
        <v>45893</v>
      </c>
      <c r="BK7" s="14">
        <f ca="1">IFERROR(__xludf.DUMMYFUNCTION("""COMPUTED_VALUE"""),45893)</f>
        <v>45893</v>
      </c>
      <c r="BL7" s="6"/>
      <c r="BM7" s="6"/>
      <c r="BN7" s="14">
        <f ca="1">IFERROR(__xludf.DUMMYFUNCTION("""COMPUTED_VALUE"""),45855)</f>
        <v>45855</v>
      </c>
      <c r="BO7" s="6"/>
      <c r="BP7" s="14">
        <f ca="1">IFERROR(__xludf.DUMMYFUNCTION("""COMPUTED_VALUE"""),46005)</f>
        <v>46005</v>
      </c>
      <c r="BQ7" s="6"/>
      <c r="BR7" s="6"/>
      <c r="BS7" s="6"/>
      <c r="BT7" s="14">
        <f ca="1">IFERROR(__xludf.DUMMYFUNCTION("""COMPUTED_VALUE"""),45914)</f>
        <v>45914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14">
        <f ca="1">IFERROR(__xludf.DUMMYFUNCTION("""COMPUTED_VALUE"""),45904)</f>
        <v>45904</v>
      </c>
      <c r="CF7" s="6"/>
      <c r="CG7" s="6"/>
    </row>
    <row r="8" spans="1:104">
      <c r="A8" s="13" t="str">
        <f ca="1">IFERROR(__xludf.DUMMYFUNCTION("""COMPUTED_VALUE"""),"ESPEC. EXCEL")</f>
        <v>ESPEC. EXCEL</v>
      </c>
      <c r="B8" s="6"/>
      <c r="C8" s="14">
        <f ca="1">IFERROR(__xludf.DUMMYFUNCTION("""COMPUTED_VALUE"""),45946)</f>
        <v>45946</v>
      </c>
      <c r="D8" s="6"/>
      <c r="E8" s="14">
        <f ca="1">IFERROR(__xludf.DUMMYFUNCTION("""COMPUTED_VALUE"""),45949)</f>
        <v>45949</v>
      </c>
      <c r="F8" s="14">
        <f ca="1">IFERROR(__xludf.DUMMYFUNCTION("""COMPUTED_VALUE"""),45976)</f>
        <v>45976</v>
      </c>
      <c r="G8" s="14">
        <f ca="1">IFERROR(__xludf.DUMMYFUNCTION("""COMPUTED_VALUE"""),45865)</f>
        <v>45865</v>
      </c>
      <c r="H8" s="14">
        <f ca="1">IFERROR(__xludf.DUMMYFUNCTION("""COMPUTED_VALUE"""),45792)</f>
        <v>45792</v>
      </c>
      <c r="I8" s="14">
        <f ca="1">IFERROR(__xludf.DUMMYFUNCTION("""COMPUTED_VALUE"""),45792)</f>
        <v>45792</v>
      </c>
      <c r="J8" s="14">
        <f ca="1">IFERROR(__xludf.DUMMYFUNCTION("""COMPUTED_VALUE"""),45900)</f>
        <v>45900</v>
      </c>
      <c r="K8" s="14">
        <f ca="1">IFERROR(__xludf.DUMMYFUNCTION("""COMPUTED_VALUE"""),45799)</f>
        <v>45799</v>
      </c>
      <c r="L8" s="6"/>
      <c r="M8" s="6"/>
      <c r="N8" s="14">
        <f ca="1">IFERROR(__xludf.DUMMYFUNCTION("""COMPUTED_VALUE"""),45791)</f>
        <v>45791</v>
      </c>
      <c r="O8" s="14">
        <f ca="1">IFERROR(__xludf.DUMMYFUNCTION("""COMPUTED_VALUE"""),45900)</f>
        <v>45900</v>
      </c>
      <c r="P8" s="14">
        <f ca="1">IFERROR(__xludf.DUMMYFUNCTION("""COMPUTED_VALUE"""),45883)</f>
        <v>45883</v>
      </c>
      <c r="Q8" s="14">
        <f ca="1">IFERROR(__xludf.DUMMYFUNCTION("""COMPUTED_VALUE"""),45949)</f>
        <v>45949</v>
      </c>
      <c r="R8" s="6"/>
      <c r="S8" s="14">
        <f ca="1">IFERROR(__xludf.DUMMYFUNCTION("""COMPUTED_VALUE"""),45844)</f>
        <v>45844</v>
      </c>
      <c r="T8" s="14">
        <f ca="1">IFERROR(__xludf.DUMMYFUNCTION("""COMPUTED_VALUE"""),45844)</f>
        <v>45844</v>
      </c>
      <c r="U8" s="14">
        <f ca="1">IFERROR(__xludf.DUMMYFUNCTION("""COMPUTED_VALUE"""),45739)</f>
        <v>45739</v>
      </c>
      <c r="V8" s="14">
        <f ca="1">IFERROR(__xludf.DUMMYFUNCTION("""COMPUTED_VALUE"""),45862)</f>
        <v>45862</v>
      </c>
      <c r="W8" s="14">
        <f ca="1">IFERROR(__xludf.DUMMYFUNCTION("""COMPUTED_VALUE"""),45792)</f>
        <v>45792</v>
      </c>
      <c r="X8" s="14">
        <f ca="1">IFERROR(__xludf.DUMMYFUNCTION("""COMPUTED_VALUE"""),45858)</f>
        <v>45858</v>
      </c>
      <c r="Y8" s="14">
        <f ca="1">IFERROR(__xludf.DUMMYFUNCTION("""COMPUTED_VALUE"""),45834)</f>
        <v>45834</v>
      </c>
      <c r="Z8" s="14">
        <f ca="1">IFERROR(__xludf.DUMMYFUNCTION("""COMPUTED_VALUE"""),45731)</f>
        <v>45731</v>
      </c>
      <c r="AA8" s="6"/>
      <c r="AB8" s="6"/>
      <c r="AC8" s="14">
        <f ca="1">IFERROR(__xludf.DUMMYFUNCTION("""COMPUTED_VALUE"""),45799)</f>
        <v>45799</v>
      </c>
      <c r="AD8" s="14">
        <f ca="1">IFERROR(__xludf.DUMMYFUNCTION("""COMPUTED_VALUE"""),45932)</f>
        <v>45932</v>
      </c>
      <c r="AE8" s="14">
        <f ca="1">IFERROR(__xludf.DUMMYFUNCTION("""COMPUTED_VALUE"""),45920)</f>
        <v>45920</v>
      </c>
      <c r="AF8" s="14">
        <f ca="1">IFERROR(__xludf.DUMMYFUNCTION("""COMPUTED_VALUE"""),46026)</f>
        <v>46026</v>
      </c>
      <c r="AG8" s="6"/>
      <c r="AH8" s="14">
        <f ca="1">IFERROR(__xludf.DUMMYFUNCTION("""COMPUTED_VALUE"""),45934)</f>
        <v>45934</v>
      </c>
      <c r="AI8" s="14">
        <f ca="1">IFERROR(__xludf.DUMMYFUNCTION("""COMPUTED_VALUE"""),45827)</f>
        <v>45827</v>
      </c>
      <c r="AJ8" s="14">
        <f ca="1">IFERROR(__xludf.DUMMYFUNCTION("""COMPUTED_VALUE"""),45897)</f>
        <v>45897</v>
      </c>
      <c r="AK8" s="14">
        <f ca="1">IFERROR(__xludf.DUMMYFUNCTION("""COMPUTED_VALUE"""),45907)</f>
        <v>45907</v>
      </c>
      <c r="AL8" s="14">
        <f ca="1">IFERROR(__xludf.DUMMYFUNCTION("""COMPUTED_VALUE"""),45900)</f>
        <v>45900</v>
      </c>
      <c r="AM8" s="6"/>
      <c r="AN8" s="6"/>
      <c r="AO8" s="6"/>
      <c r="AP8" s="6"/>
      <c r="AQ8" s="14">
        <f ca="1">IFERROR(__xludf.DUMMYFUNCTION("""COMPUTED_VALUE"""),45976)</f>
        <v>45976</v>
      </c>
      <c r="AR8" s="14">
        <f ca="1">IFERROR(__xludf.DUMMYFUNCTION("""COMPUTED_VALUE"""),45890)</f>
        <v>45890</v>
      </c>
      <c r="AS8" s="14">
        <f ca="1">IFERROR(__xludf.DUMMYFUNCTION("""COMPUTED_VALUE"""),45890)</f>
        <v>45890</v>
      </c>
      <c r="AT8" s="14">
        <f ca="1">IFERROR(__xludf.DUMMYFUNCTION("""COMPUTED_VALUE"""),45890)</f>
        <v>45890</v>
      </c>
      <c r="AU8" s="14">
        <f ca="1">IFERROR(__xludf.DUMMYFUNCTION("""COMPUTED_VALUE"""),45890)</f>
        <v>45890</v>
      </c>
      <c r="AV8" s="6"/>
      <c r="AW8" s="14">
        <f ca="1">IFERROR(__xludf.DUMMYFUNCTION("""COMPUTED_VALUE"""),45738)</f>
        <v>45738</v>
      </c>
      <c r="AX8" s="14">
        <f ca="1">IFERROR(__xludf.DUMMYFUNCTION("""COMPUTED_VALUE"""),45757)</f>
        <v>45757</v>
      </c>
      <c r="AY8" s="6"/>
      <c r="AZ8" s="6"/>
      <c r="BA8" s="6"/>
      <c r="BB8" s="6"/>
      <c r="BC8" s="6"/>
      <c r="BD8" s="6"/>
      <c r="BE8" s="6"/>
      <c r="BF8" s="14">
        <f ca="1">IFERROR(__xludf.DUMMYFUNCTION("""COMPUTED_VALUE"""),45879)</f>
        <v>45879</v>
      </c>
      <c r="BG8" s="6"/>
      <c r="BH8" s="6"/>
      <c r="BI8" s="14">
        <f ca="1">IFERROR(__xludf.DUMMYFUNCTION("""COMPUTED_VALUE"""),45893)</f>
        <v>45893</v>
      </c>
      <c r="BJ8" s="14">
        <f ca="1">IFERROR(__xludf.DUMMYFUNCTION("""COMPUTED_VALUE"""),45746)</f>
        <v>45746</v>
      </c>
      <c r="BK8" s="14">
        <f ca="1">IFERROR(__xludf.DUMMYFUNCTION("""COMPUTED_VALUE"""),45746)</f>
        <v>45746</v>
      </c>
      <c r="BL8" s="6"/>
      <c r="BM8" s="6"/>
      <c r="BN8" s="14">
        <f ca="1">IFERROR(__xludf.DUMMYFUNCTION("""COMPUTED_VALUE"""),45900)</f>
        <v>45900</v>
      </c>
      <c r="BO8" s="6"/>
      <c r="BP8" s="14">
        <f ca="1">IFERROR(__xludf.DUMMYFUNCTION("""COMPUTED_VALUE"""),45890)</f>
        <v>45890</v>
      </c>
      <c r="BQ8" s="6"/>
      <c r="BR8" s="6"/>
      <c r="BS8" s="6"/>
      <c r="BT8" s="14">
        <f ca="1">IFERROR(__xludf.DUMMYFUNCTION("""COMPUTED_VALUE"""),45925)</f>
        <v>45925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104">
      <c r="A9" s="13" t="str">
        <f ca="1">IFERROR(__xludf.DUMMYFUNCTION("""COMPUTED_VALUE"""),"EXCEL BÁSICO")</f>
        <v>EXCEL BÁSICO</v>
      </c>
      <c r="B9" s="6"/>
      <c r="C9" s="14">
        <f ca="1">IFERROR(__xludf.DUMMYFUNCTION("""COMPUTED_VALUE"""),46068)</f>
        <v>46068</v>
      </c>
      <c r="D9" s="6"/>
      <c r="E9" s="14">
        <f ca="1">IFERROR(__xludf.DUMMYFUNCTION("""COMPUTED_VALUE"""),45890)</f>
        <v>45890</v>
      </c>
      <c r="F9" s="14">
        <f ca="1">IFERROR(__xludf.DUMMYFUNCTION("""COMPUTED_VALUE"""),45869)</f>
        <v>45869</v>
      </c>
      <c r="G9" s="14">
        <f ca="1">IFERROR(__xludf.DUMMYFUNCTION("""COMPUTED_VALUE"""),45897)</f>
        <v>45897</v>
      </c>
      <c r="H9" s="14">
        <f ca="1">IFERROR(__xludf.DUMMYFUNCTION("""COMPUTED_VALUE"""),45830)</f>
        <v>45830</v>
      </c>
      <c r="I9" s="14">
        <f ca="1">IFERROR(__xludf.DUMMYFUNCTION("""COMPUTED_VALUE"""),45830)</f>
        <v>45830</v>
      </c>
      <c r="J9" s="14">
        <f ca="1">IFERROR(__xludf.DUMMYFUNCTION("""COMPUTED_VALUE"""),45792)</f>
        <v>45792</v>
      </c>
      <c r="K9" s="14">
        <f ca="1">IFERROR(__xludf.DUMMYFUNCTION("""COMPUTED_VALUE"""),45752)</f>
        <v>45752</v>
      </c>
      <c r="L9" s="6"/>
      <c r="M9" s="6"/>
      <c r="N9" s="14">
        <f ca="1">IFERROR(__xludf.DUMMYFUNCTION("""COMPUTED_VALUE"""),45820)</f>
        <v>45820</v>
      </c>
      <c r="O9" s="14">
        <f ca="1">IFERROR(__xludf.DUMMYFUNCTION("""COMPUTED_VALUE"""),45942)</f>
        <v>45942</v>
      </c>
      <c r="P9" s="14">
        <f ca="1">IFERROR(__xludf.DUMMYFUNCTION("""COMPUTED_VALUE"""),45942)</f>
        <v>45942</v>
      </c>
      <c r="Q9" s="14">
        <f ca="1">IFERROR(__xludf.DUMMYFUNCTION("""COMPUTED_VALUE"""),45813)</f>
        <v>45813</v>
      </c>
      <c r="R9" s="6"/>
      <c r="S9" s="14">
        <f ca="1">IFERROR(__xludf.DUMMYFUNCTION("""COMPUTED_VALUE"""),45883)</f>
        <v>45883</v>
      </c>
      <c r="T9" s="14">
        <f ca="1">IFERROR(__xludf.DUMMYFUNCTION("""COMPUTED_VALUE"""),45883)</f>
        <v>45883</v>
      </c>
      <c r="U9" s="14">
        <f ca="1">IFERROR(__xludf.DUMMYFUNCTION("""COMPUTED_VALUE"""),45844)</f>
        <v>45844</v>
      </c>
      <c r="V9" s="14">
        <f ca="1">IFERROR(__xludf.DUMMYFUNCTION("""COMPUTED_VALUE"""),45900)</f>
        <v>45900</v>
      </c>
      <c r="W9" s="14">
        <f ca="1">IFERROR(__xludf.DUMMYFUNCTION("""COMPUTED_VALUE"""),45753)</f>
        <v>45753</v>
      </c>
      <c r="X9" s="14">
        <f ca="1">IFERROR(__xludf.DUMMYFUNCTION("""COMPUTED_VALUE"""),45785)</f>
        <v>45785</v>
      </c>
      <c r="Y9" s="14">
        <f ca="1">IFERROR(__xludf.DUMMYFUNCTION("""COMPUTED_VALUE"""),45858)</f>
        <v>45858</v>
      </c>
      <c r="Z9" s="14">
        <f ca="1">IFERROR(__xludf.DUMMYFUNCTION("""COMPUTED_VALUE"""),45808)</f>
        <v>45808</v>
      </c>
      <c r="AA9" s="6"/>
      <c r="AB9" s="6"/>
      <c r="AC9" s="14">
        <f ca="1">IFERROR(__xludf.DUMMYFUNCTION("""COMPUTED_VALUE"""),45820)</f>
        <v>45820</v>
      </c>
      <c r="AD9" s="14">
        <f ca="1">IFERROR(__xludf.DUMMYFUNCTION("""COMPUTED_VALUE"""),45963)</f>
        <v>45963</v>
      </c>
      <c r="AE9" s="14">
        <f ca="1">IFERROR(__xludf.DUMMYFUNCTION("""COMPUTED_VALUE"""),45942)</f>
        <v>45942</v>
      </c>
      <c r="AF9" s="14">
        <f ca="1">IFERROR(__xludf.DUMMYFUNCTION("""COMPUTED_VALUE"""),45785)</f>
        <v>45785</v>
      </c>
      <c r="AG9" s="6"/>
      <c r="AH9" s="14">
        <f ca="1">IFERROR(__xludf.DUMMYFUNCTION("""COMPUTED_VALUE"""),45846)</f>
        <v>45846</v>
      </c>
      <c r="AI9" s="14">
        <f ca="1">IFERROR(__xludf.DUMMYFUNCTION("""COMPUTED_VALUE"""),45764)</f>
        <v>45764</v>
      </c>
      <c r="AJ9" s="6"/>
      <c r="AK9" s="14">
        <f ca="1">IFERROR(__xludf.DUMMYFUNCTION("""COMPUTED_VALUE"""),45969)</f>
        <v>45969</v>
      </c>
      <c r="AL9" s="14">
        <f ca="1">IFERROR(__xludf.DUMMYFUNCTION("""COMPUTED_VALUE"""),45918)</f>
        <v>45918</v>
      </c>
      <c r="AM9" s="6"/>
      <c r="AN9" s="6"/>
      <c r="AO9" s="6"/>
      <c r="AP9" s="6"/>
      <c r="AQ9" s="14">
        <f ca="1">IFERROR(__xludf.DUMMYFUNCTION("""COMPUTED_VALUE"""),45970)</f>
        <v>45970</v>
      </c>
      <c r="AR9" s="6"/>
      <c r="AS9" s="6"/>
      <c r="AT9" s="6"/>
      <c r="AU9" s="6"/>
      <c r="AV9" s="6"/>
      <c r="AW9" s="6"/>
      <c r="AX9" s="14">
        <f ca="1">IFERROR(__xludf.DUMMYFUNCTION("""COMPUTED_VALUE"""),45760)</f>
        <v>45760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14">
        <f ca="1">IFERROR(__xludf.DUMMYFUNCTION("""COMPUTED_VALUE"""),45743)</f>
        <v>45743</v>
      </c>
      <c r="BO9" s="6"/>
      <c r="BP9" s="14">
        <f ca="1">IFERROR(__xludf.DUMMYFUNCTION("""COMPUTED_VALUE"""),45935)</f>
        <v>45935</v>
      </c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104">
      <c r="A10" s="13" t="str">
        <f ca="1">IFERROR(__xludf.DUMMYFUNCTION("""COMPUTED_VALUE"""),"GEST. COMP. Y PROV.")</f>
        <v>GEST. COMP. Y PROV.</v>
      </c>
      <c r="B10" s="6"/>
      <c r="C10" s="14">
        <f ca="1">IFERROR(__xludf.DUMMYFUNCTION("""COMPUTED_VALUE"""),45767)</f>
        <v>45767</v>
      </c>
      <c r="D10" s="6"/>
      <c r="E10" s="14">
        <f ca="1">IFERROR(__xludf.DUMMYFUNCTION("""COMPUTED_VALUE"""),45879)</f>
        <v>45879</v>
      </c>
      <c r="F10" s="14">
        <f ca="1">IFERROR(__xludf.DUMMYFUNCTION("""COMPUTED_VALUE"""),45848)</f>
        <v>45848</v>
      </c>
      <c r="G10" s="14">
        <f ca="1">IFERROR(__xludf.DUMMYFUNCTION("""COMPUTED_VALUE"""),45739)</f>
        <v>45739</v>
      </c>
      <c r="H10" s="14">
        <f ca="1">IFERROR(__xludf.DUMMYFUNCTION("""COMPUTED_VALUE"""),45869)</f>
        <v>45869</v>
      </c>
      <c r="I10" s="14">
        <f ca="1">IFERROR(__xludf.DUMMYFUNCTION("""COMPUTED_VALUE"""),45869)</f>
        <v>45869</v>
      </c>
      <c r="J10" s="14">
        <f ca="1">IFERROR(__xludf.DUMMYFUNCTION("""COMPUTED_VALUE"""),45767)</f>
        <v>45767</v>
      </c>
      <c r="K10" s="14">
        <f ca="1">IFERROR(__xludf.DUMMYFUNCTION("""COMPUTED_VALUE"""),45781)</f>
        <v>45781</v>
      </c>
      <c r="L10" s="6"/>
      <c r="M10" s="6"/>
      <c r="N10" s="14">
        <f ca="1">IFERROR(__xludf.DUMMYFUNCTION("""COMPUTED_VALUE"""),45850)</f>
        <v>45850</v>
      </c>
      <c r="O10" s="14">
        <f ca="1">IFERROR(__xludf.DUMMYFUNCTION("""COMPUTED_VALUE"""),45939)</f>
        <v>45939</v>
      </c>
      <c r="P10" s="14">
        <f ca="1">IFERROR(__xludf.DUMMYFUNCTION("""COMPUTED_VALUE"""),45795)</f>
        <v>45795</v>
      </c>
      <c r="Q10" s="14">
        <f ca="1">IFERROR(__xludf.DUMMYFUNCTION("""COMPUTED_VALUE"""),45816)</f>
        <v>45816</v>
      </c>
      <c r="R10" s="6"/>
      <c r="S10" s="6"/>
      <c r="T10" s="6"/>
      <c r="U10" s="6"/>
      <c r="V10" s="6"/>
      <c r="W10" s="6"/>
      <c r="X10" s="14">
        <f ca="1">IFERROR(__xludf.DUMMYFUNCTION("""COMPUTED_VALUE"""),45794)</f>
        <v>45794</v>
      </c>
      <c r="Y10" s="14">
        <f ca="1">IFERROR(__xludf.DUMMYFUNCTION("""COMPUTED_VALUE"""),45746)</f>
        <v>45746</v>
      </c>
      <c r="Z10" s="14">
        <f ca="1">IFERROR(__xludf.DUMMYFUNCTION("""COMPUTED_VALUE"""),45991)</f>
        <v>45991</v>
      </c>
      <c r="AA10" s="6"/>
      <c r="AB10" s="6"/>
      <c r="AC10" s="14">
        <f ca="1">IFERROR(__xludf.DUMMYFUNCTION("""COMPUTED_VALUE"""),45830)</f>
        <v>45830</v>
      </c>
      <c r="AD10" s="14">
        <f ca="1">IFERROR(__xludf.DUMMYFUNCTION("""COMPUTED_VALUE"""),45948)</f>
        <v>45948</v>
      </c>
      <c r="AE10" s="14">
        <f ca="1">IFERROR(__xludf.DUMMYFUNCTION("""COMPUTED_VALUE"""),45984)</f>
        <v>45984</v>
      </c>
      <c r="AF10" s="14">
        <f ca="1">IFERROR(__xludf.DUMMYFUNCTION("""COMPUTED_VALUE"""),45816)</f>
        <v>45816</v>
      </c>
      <c r="AG10" s="6"/>
      <c r="AH10" s="14">
        <f ca="1">IFERROR(__xludf.DUMMYFUNCTION("""COMPUTED_VALUE"""),45813)</f>
        <v>45813</v>
      </c>
      <c r="AI10" s="14">
        <f ca="1">IFERROR(__xludf.DUMMYFUNCTION("""COMPUTED_VALUE"""),45794)</f>
        <v>45794</v>
      </c>
      <c r="AJ10" s="6"/>
      <c r="AK10" s="14">
        <f ca="1">IFERROR(__xludf.DUMMYFUNCTION("""COMPUTED_VALUE"""),45984)</f>
        <v>45984</v>
      </c>
      <c r="AL10" s="6"/>
      <c r="AM10" s="6"/>
      <c r="AN10" s="6"/>
      <c r="AO10" s="6"/>
      <c r="AP10" s="6"/>
      <c r="AQ10" s="14">
        <f ca="1">IFERROR(__xludf.DUMMYFUNCTION("""COMPUTED_VALUE"""),45799)</f>
        <v>45799</v>
      </c>
      <c r="AR10" s="6"/>
      <c r="AS10" s="6"/>
      <c r="AT10" s="6"/>
      <c r="AU10" s="6"/>
      <c r="AV10" s="6"/>
      <c r="AW10" s="6"/>
      <c r="AX10" s="14">
        <f ca="1">IFERROR(__xludf.DUMMYFUNCTION("""COMPUTED_VALUE"""),45844)</f>
        <v>45844</v>
      </c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14">
        <f ca="1">IFERROR(__xludf.DUMMYFUNCTION("""COMPUTED_VALUE"""),45788)</f>
        <v>45788</v>
      </c>
      <c r="BO10" s="6"/>
      <c r="BP10" s="14">
        <f ca="1">IFERROR(__xludf.DUMMYFUNCTION("""COMPUTED_VALUE"""),45760)</f>
        <v>45760</v>
      </c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104">
      <c r="A11" s="13" t="str">
        <f ca="1">IFERROR(__xludf.DUMMYFUNCTION("""COMPUTED_VALUE"""),"POWER BI AVANZ")</f>
        <v>POWER BI AVANZ</v>
      </c>
      <c r="B11" s="6"/>
      <c r="C11" s="14">
        <f ca="1">IFERROR(__xludf.DUMMYFUNCTION("""COMPUTED_VALUE"""),45806)</f>
        <v>45806</v>
      </c>
      <c r="D11" s="6"/>
      <c r="E11" s="14">
        <f ca="1">IFERROR(__xludf.DUMMYFUNCTION("""COMPUTED_VALUE"""),45857)</f>
        <v>45857</v>
      </c>
      <c r="F11" s="14">
        <f ca="1">IFERROR(__xludf.DUMMYFUNCTION("""COMPUTED_VALUE"""),45864)</f>
        <v>45864</v>
      </c>
      <c r="G11" s="6"/>
      <c r="H11" s="14">
        <f ca="1">IFERROR(__xludf.DUMMYFUNCTION("""COMPUTED_VALUE"""),45900)</f>
        <v>45900</v>
      </c>
      <c r="I11" s="14">
        <f ca="1">IFERROR(__xludf.DUMMYFUNCTION("""COMPUTED_VALUE"""),45900)</f>
        <v>45900</v>
      </c>
      <c r="J11" s="14">
        <f ca="1">IFERROR(__xludf.DUMMYFUNCTION("""COMPUTED_VALUE"""),45736)</f>
        <v>45736</v>
      </c>
      <c r="K11" s="6"/>
      <c r="L11" s="6"/>
      <c r="M11" s="6"/>
      <c r="N11" s="14">
        <f ca="1">IFERROR(__xludf.DUMMYFUNCTION("""COMPUTED_VALUE"""),45886)</f>
        <v>45886</v>
      </c>
      <c r="O11" s="6"/>
      <c r="P11" s="6"/>
      <c r="Q11" s="14">
        <f ca="1">IFERROR(__xludf.DUMMYFUNCTION("""COMPUTED_VALUE"""),45752)</f>
        <v>45752</v>
      </c>
      <c r="R11" s="6"/>
      <c r="S11" s="6"/>
      <c r="T11" s="6"/>
      <c r="U11" s="6"/>
      <c r="V11" s="6"/>
      <c r="W11" s="6"/>
      <c r="X11" s="6"/>
      <c r="Y11" s="14">
        <f ca="1">IFERROR(__xludf.DUMMYFUNCTION("""COMPUTED_VALUE"""),45785)</f>
        <v>45785</v>
      </c>
      <c r="Z11" s="14">
        <f ca="1">IFERROR(__xludf.DUMMYFUNCTION("""COMPUTED_VALUE"""),45911)</f>
        <v>45911</v>
      </c>
      <c r="AA11" s="6"/>
      <c r="AB11" s="6"/>
      <c r="AC11" s="14">
        <f ca="1">IFERROR(__xludf.DUMMYFUNCTION("""COMPUTED_VALUE"""),45857)</f>
        <v>45857</v>
      </c>
      <c r="AD11" s="14">
        <f ca="1">IFERROR(__xludf.DUMMYFUNCTION("""COMPUTED_VALUE"""),45862)</f>
        <v>45862</v>
      </c>
      <c r="AE11" s="14">
        <f ca="1">IFERROR(__xludf.DUMMYFUNCTION("""COMPUTED_VALUE"""),45960)</f>
        <v>45960</v>
      </c>
      <c r="AF11" s="14">
        <f ca="1">IFERROR(__xludf.DUMMYFUNCTION("""COMPUTED_VALUE"""),45886)</f>
        <v>45886</v>
      </c>
      <c r="AG11" s="6"/>
      <c r="AH11" s="14">
        <f ca="1">IFERROR(__xludf.DUMMYFUNCTION("""COMPUTED_VALUE"""),45829)</f>
        <v>45829</v>
      </c>
      <c r="AI11" s="14">
        <f ca="1">IFERROR(__xludf.DUMMYFUNCTION("""COMPUTED_VALUE"""),45823)</f>
        <v>45823</v>
      </c>
      <c r="AJ11" s="6"/>
      <c r="AK11" s="14">
        <f ca="1">IFERROR(__xludf.DUMMYFUNCTION("""COMPUTED_VALUE"""),46026)</f>
        <v>46026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14">
        <f ca="1">IFERROR(__xludf.DUMMYFUNCTION("""COMPUTED_VALUE"""),45806)</f>
        <v>45806</v>
      </c>
      <c r="BO11" s="6"/>
      <c r="BP11" s="14">
        <f ca="1">IFERROR(__xludf.DUMMYFUNCTION("""COMPUTED_VALUE"""),45857)</f>
        <v>45857</v>
      </c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104">
      <c r="A12" s="13" t="str">
        <f ca="1">IFERROR(__xludf.DUMMYFUNCTION("""COMPUTED_VALUE"""),"AUDITORIA")</f>
        <v>AUDITORIA</v>
      </c>
      <c r="B12" s="6"/>
      <c r="C12" s="14">
        <f ca="1">IFERROR(__xludf.DUMMYFUNCTION("""COMPUTED_VALUE"""),45865)</f>
        <v>45865</v>
      </c>
      <c r="D12" s="6"/>
      <c r="E12" s="14">
        <f ca="1">IFERROR(__xludf.DUMMYFUNCTION("""COMPUTED_VALUE"""),45820)</f>
        <v>45820</v>
      </c>
      <c r="F12" s="14">
        <f ca="1">IFERROR(__xludf.DUMMYFUNCTION("""COMPUTED_VALUE"""),45893)</f>
        <v>45893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14">
        <f ca="1">IFERROR(__xludf.DUMMYFUNCTION("""COMPUTED_VALUE"""),45757)</f>
        <v>45757</v>
      </c>
      <c r="R12" s="6"/>
      <c r="S12" s="6"/>
      <c r="T12" s="6"/>
      <c r="U12" s="6"/>
      <c r="V12" s="6"/>
      <c r="W12" s="6"/>
      <c r="X12" s="6"/>
      <c r="Y12" s="14">
        <f ca="1">IFERROR(__xludf.DUMMYFUNCTION("""COMPUTED_VALUE"""),45794)</f>
        <v>45794</v>
      </c>
      <c r="Z12" s="14">
        <f ca="1">IFERROR(__xludf.DUMMYFUNCTION("""COMPUTED_VALUE"""),45921)</f>
        <v>45921</v>
      </c>
      <c r="AA12" s="6"/>
      <c r="AB12" s="6"/>
      <c r="AC12" s="14">
        <f ca="1">IFERROR(__xludf.DUMMYFUNCTION("""COMPUTED_VALUE"""),45879)</f>
        <v>45879</v>
      </c>
      <c r="AD12" s="14">
        <f ca="1">IFERROR(__xludf.DUMMYFUNCTION("""COMPUTED_VALUE"""),45893)</f>
        <v>45893</v>
      </c>
      <c r="AE12" s="6"/>
      <c r="AF12" s="6"/>
      <c r="AG12" s="6"/>
      <c r="AH12" s="14">
        <f ca="1">IFERROR(__xludf.DUMMYFUNCTION("""COMPUTED_VALUE"""),45858)</f>
        <v>45858</v>
      </c>
      <c r="AI12" s="6"/>
      <c r="AJ12" s="6"/>
      <c r="AK12" s="14">
        <f ca="1">IFERROR(__xludf.DUMMYFUNCTION("""COMPUTED_VALUE"""),45981)</f>
        <v>45981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14">
        <f ca="1">IFERROR(__xludf.DUMMYFUNCTION("""COMPUTED_VALUE"""),45836)</f>
        <v>45836</v>
      </c>
      <c r="BO12" s="6"/>
      <c r="BP12" s="14">
        <f ca="1">IFERROR(__xludf.DUMMYFUNCTION("""COMPUTED_VALUE"""),45820)</f>
        <v>45820</v>
      </c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104">
      <c r="A13" s="13" t="str">
        <f ca="1">IFERROR(__xludf.DUMMYFUNCTION("""COMPUTED_VALUE"""),"SAP HANA IN")</f>
        <v>SAP HANA IN</v>
      </c>
      <c r="B13" s="6"/>
      <c r="C13" s="14">
        <f ca="1">IFERROR(__xludf.DUMMYFUNCTION("""COMPUTED_VALUE"""),45928)</f>
        <v>45928</v>
      </c>
      <c r="D13" s="6"/>
      <c r="E13" s="14">
        <f ca="1">IFERROR(__xludf.DUMMYFUNCTION("""COMPUTED_VALUE"""),45802)</f>
        <v>45802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>
        <f ca="1">IFERROR(__xludf.DUMMYFUNCTION("""COMPUTED_VALUE"""),45906)</f>
        <v>45906</v>
      </c>
      <c r="AA13" s="6"/>
      <c r="AB13" s="6"/>
      <c r="AC13" s="14">
        <f ca="1">IFERROR(__xludf.DUMMYFUNCTION("""COMPUTED_VALUE"""),45748)</f>
        <v>45748</v>
      </c>
      <c r="AD13" s="14">
        <f ca="1">IFERROR(__xludf.DUMMYFUNCTION("""COMPUTED_VALUE"""),45857)</f>
        <v>45857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14">
        <f ca="1">IFERROR(__xludf.DUMMYFUNCTION("""COMPUTED_VALUE"""),45851)</f>
        <v>45851</v>
      </c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104">
      <c r="A14" s="13" t="str">
        <f ca="1">IFERROR(__xludf.DUMMYFUNCTION("""COMPUTED_VALUE"""),"MS PROJECT")</f>
        <v>MS PROJECT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4">
        <f ca="1">IFERROR(__xludf.DUMMYFUNCTION("""COMPUTED_VALUE"""),45841)</f>
        <v>45841</v>
      </c>
      <c r="AA14" s="6"/>
      <c r="AB14" s="6"/>
      <c r="AC14" s="14">
        <f ca="1">IFERROR(__xludf.DUMMYFUNCTION("""COMPUTED_VALUE"""),45892)</f>
        <v>45892</v>
      </c>
      <c r="AD14" s="14">
        <f ca="1">IFERROR(__xludf.DUMMYFUNCTION("""COMPUTED_VALUE"""),45799)</f>
        <v>45799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</row>
    <row r="15" spans="1:104">
      <c r="A15" s="13" t="str">
        <f ca="1">IFERROR(__xludf.DUMMYFUNCTION("""COMPUTED_VALUE"""),"MODEL BIZ.")</f>
        <v>MODEL BIZ.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4">
        <f ca="1">IFERROR(__xludf.DUMMYFUNCTION("""COMPUTED_VALUE"""),45851)</f>
        <v>45851</v>
      </c>
      <c r="AA15" s="6"/>
      <c r="AB15" s="6"/>
      <c r="AC15" s="14">
        <f ca="1">IFERROR(__xludf.DUMMYFUNCTION("""COMPUTED_VALUE"""),45904)</f>
        <v>45904</v>
      </c>
      <c r="AD15" s="14">
        <f ca="1">IFERROR(__xludf.DUMMYFUNCTION("""COMPUTED_VALUE"""),45801)</f>
        <v>45801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</row>
    <row r="16" spans="1:104">
      <c r="A16" s="13" t="str">
        <f ca="1">IFERROR(__xludf.DUMMYFUNCTION("""COMPUTED_VALUE"""),"EXCEL INTERM")</f>
        <v>EXCEL INTERM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4">
        <f ca="1">IFERROR(__xludf.DUMMYFUNCTION("""COMPUTED_VALUE"""),45759)</f>
        <v>45759</v>
      </c>
      <c r="AA16" s="6"/>
      <c r="AB16" s="6"/>
      <c r="AC16" s="14">
        <f ca="1">IFERROR(__xludf.DUMMYFUNCTION("""COMPUTED_VALUE"""),45925)</f>
        <v>45925</v>
      </c>
      <c r="AD16" s="14">
        <f ca="1">IFERROR(__xludf.DUMMYFUNCTION("""COMPUTED_VALUE"""),45809)</f>
        <v>45809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</row>
    <row r="17" spans="1:85">
      <c r="A17" s="13" t="str">
        <f ca="1">IFERROR(__xludf.DUMMYFUNCTION("""COMPUTED_VALUE"""),"DATA SCIENCE: MACHINE LEARNING")</f>
        <v>DATA SCIENCE: MACHINE LEARNING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4">
        <f ca="1">IFERROR(__xludf.DUMMYFUNCTION("""COMPUTED_VALUE"""),45767)</f>
        <v>45767</v>
      </c>
      <c r="AA17" s="6"/>
      <c r="AB17" s="6"/>
      <c r="AC17" s="14">
        <f ca="1">IFERROR(__xludf.DUMMYFUNCTION("""COMPUTED_VALUE"""),45935)</f>
        <v>45935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</row>
    <row r="18" spans="1:85">
      <c r="A18" s="13" t="str">
        <f ca="1">IFERROR(__xludf.DUMMYFUNCTION("""COMPUTED_VALUE"""),"DIP SUPPLY V2")</f>
        <v>DIP SUPPLY V2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4">
        <f ca="1">IFERROR(__xludf.DUMMYFUNCTION("""COMPUTED_VALUE"""),45771)</f>
        <v>45771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</row>
    <row r="19" spans="1:85">
      <c r="A19" s="13" t="str">
        <f ca="1">IFERROR(__xludf.DUMMYFUNCTION("""COMPUTED_VALUE"""),"PEE DEM. PLANNER")</f>
        <v>PEE DEM. PLANNER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4">
        <f ca="1">IFERROR(__xludf.DUMMYFUNCTION("""COMPUTED_VALUE"""),45925)</f>
        <v>45925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</row>
    <row r="20" spans="1:85">
      <c r="A20" s="13" t="str">
        <f ca="1">IFERROR(__xludf.DUMMYFUNCTION("""COMPUTED_VALUE"""),"PLAN. Y PRONOSTICO")</f>
        <v>PLAN. Y PRONOSTICO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4">
        <f ca="1">IFERROR(__xludf.DUMMYFUNCTION("""COMPUTED_VALUE"""),45823)</f>
        <v>45823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</row>
    <row r="21" spans="1:85">
      <c r="A21" s="13" t="str">
        <f ca="1">IFERROR(__xludf.DUMMYFUNCTION("""COMPUTED_VALUE"""),"DIP INTELIG. Y ANALIST. DATOS V2")</f>
        <v>DIP INTELIG. Y ANALIST. DATOS V2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</row>
    <row r="22" spans="1:85">
      <c r="A22" s="13" t="str">
        <f ca="1">IFERROR(__xludf.DUMMYFUNCTION("""COMPUTED_VALUE"""),"DATA ANALYTICS")</f>
        <v>DATA ANALYTICS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</row>
    <row r="23" spans="1:85">
      <c r="A23" s="13" t="str">
        <f ca="1">IFERROR(__xludf.DUMMYFUNCTION("""COMPUTED_VALUE"""),"ESP. MACROS")</f>
        <v>ESP. MACROS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</row>
    <row r="24" spans="1:85">
      <c r="A24" s="13" t="str">
        <f ca="1">IFERROR(__xludf.DUMMYFUNCTION("""COMPUTED_VALUE"""),"EXCEL AVANZ")</f>
        <v>EXCEL AVANZ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</row>
    <row r="25" spans="1:85">
      <c r="A25" s="13" t="str">
        <f ca="1">IFERROR(__xludf.DUMMYFUNCTION("""COMPUTED_VALUE"""),"POWER BI")</f>
        <v>POWER BI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</row>
    <row r="26" spans="1:85">
      <c r="A26" s="13" t="str">
        <f ca="1">IFERROR(__xludf.DUMMYFUNCTION("""COMPUTED_VALUE"""),"ESPEC.SAP HANA COMP. Y ALM.")</f>
        <v>ESPEC.SAP HANA COMP. Y ALM.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</row>
    <row r="27" spans="1:85">
      <c r="A27" s="13" t="str">
        <f ca="1">IFERROR(__xludf.DUMMYFUNCTION("""COMPUTED_VALUE"""),"ESPEC.SAP HANA GEST. FIN.")</f>
        <v>ESPEC.SAP HANA GEST. FIN.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</row>
    <row r="28" spans="1:85">
      <c r="A28" s="13" t="str">
        <f ca="1">IFERROR(__xludf.DUMMYFUNCTION("""COMPUTED_VALUE"""),"SAP HANA MM")</f>
        <v>SAP HANA MM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</row>
    <row r="29" spans="1:85">
      <c r="A29" s="13" t="str">
        <f ca="1">IFERROR(__xludf.DUMMYFUNCTION("""COMPUTED_VALUE"""),"PYTHON. DATOS")</f>
        <v>PYTHON. DATOS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</row>
    <row r="30" spans="1:85">
      <c r="A30" s="13" t="str">
        <f ca="1">IFERROR(__xludf.DUMMYFUNCTION("""COMPUTED_VALUE"""),"GEST FINANC. PROYECT")</f>
        <v>GEST FINANC. PROYECT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</row>
    <row r="31" spans="1:85">
      <c r="A31" s="13" t="str">
        <f ca="1">IFERROR(__xludf.DUMMYFUNCTION("""COMPUTED_VALUE"""),"KPIS Y OKRS")</f>
        <v>KPIS Y OKRS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</row>
    <row r="32" spans="1:85">
      <c r="A32" s="13" t="str">
        <f ca="1">IFERROR(__xludf.DUMMYFUNCTION("""COMPUTED_VALUE"""),"SAP HANA PP")</f>
        <v>SAP HANA PP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</row>
    <row r="33" spans="1:85">
      <c r="A33" s="13" t="str">
        <f ca="1">IFERROR(__xludf.DUMMYFUNCTION("""COMPUTED_VALUE"""),"GEST TRANSPORTES")</f>
        <v>GEST TRANSPORTES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</row>
    <row r="34" spans="1:85">
      <c r="A34" s="13" t="str">
        <f ca="1">IFERROR(__xludf.DUMMYFUNCTION("""COMPUTED_VALUE"""),"GER. CENTRO DISTRIB.")</f>
        <v>GER. CENTRO DISTRIB.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</row>
    <row r="35" spans="1:85">
      <c r="A35" s="13" t="str">
        <f ca="1">IFERROR(__xludf.DUMMYFUNCTION("""COMPUTED_VALUE"""),"ESP. POWER APPS Y AUT.")</f>
        <v>ESP. POWER APPS Y AUT.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</row>
    <row r="36" spans="1:85">
      <c r="A36" s="13" t="str">
        <f ca="1">IFERROR(__xludf.DUMMYFUNCTION("""COMPUTED_VALUE"""),"GEST. ÁGIL PROYECT")</f>
        <v>GEST. ÁGIL PROYECT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</row>
    <row r="37" spans="1:85">
      <c r="A37" s="13" t="str">
        <f ca="1">IFERROR(__xludf.DUMMYFUNCTION("""COMPUTED_VALUE"""),"GEST PROYECT II")</f>
        <v>GEST PROYECT II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</row>
    <row r="38" spans="1:85">
      <c r="A38" s="13" t="str">
        <f ca="1">IFERROR(__xludf.DUMMYFUNCTION("""COMPUTED_VALUE"""),"SAP HANA SD")</f>
        <v>SAP HANA SD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</row>
    <row r="39" spans="1:85">
      <c r="A39" s="13" t="str">
        <f ca="1">IFERROR(__xludf.DUMMYFUNCTION("""COMPUTED_VALUE"""),"POWER BI PRESENCIAL")</f>
        <v>POWER BI PRESENCIAL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</row>
    <row r="40" spans="1:85">
      <c r="A40" s="13" t="str">
        <f ca="1">IFERROR(__xludf.DUMMYFUNCTION("""COMPUTED_VALUE"""),"COST Y PRESUP")</f>
        <v>COST Y PRESUP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</row>
    <row r="41" spans="1:85">
      <c r="A41" s="13" t="str">
        <f ca="1">IFERROR(__xludf.DUMMYFUNCTION("""COMPUTED_VALUE"""),"ESP. POWER BI")</f>
        <v>ESP. POWER BI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</row>
    <row r="42" spans="1:85">
      <c r="A42" s="13" t="str">
        <f ca="1">IFERROR(__xludf.DUMMYFUNCTION("""COMPUTED_VALUE"""),"SAP HANA FI")</f>
        <v>SAP HANA FI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</row>
    <row r="43" spans="1:85">
      <c r="A43" s="13" t="str">
        <f ca="1">IFERROR(__xludf.DUMMYFUNCTION("""COMPUTED_VALUE"""),"DIP GEST PROYECTOS V3")</f>
        <v>DIP GEST PROYECTOS V3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</row>
    <row r="44" spans="1:85">
      <c r="A44" s="13" t="str">
        <f ca="1">IFERROR(__xludf.DUMMYFUNCTION("""COMPUTED_VALUE"""),"PEE ANALIST PROY V3")</f>
        <v>PEE ANALIST PROY V3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</row>
    <row r="45" spans="1:85">
      <c r="A45" s="13" t="str">
        <f ca="1">IFERROR(__xludf.DUMMYFUNCTION("""COMPUTED_VALUE"""),"ESP. GEST. PROYECTOS V2")</f>
        <v>ESP. GEST. PROYECTOS V2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</row>
    <row r="46" spans="1:85">
      <c r="A46" s="13" t="str">
        <f ca="1">IFERROR(__xludf.DUMMYFUNCTION("""COMPUTED_VALUE"""),"GEST PROYECT I")</f>
        <v>GEST PROYECT I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</row>
    <row r="47" spans="1:85">
      <c r="A47" s="13" t="str">
        <f ca="1">IFERROR(__xludf.DUMMYFUNCTION("""COMPUTED_VALUE"""),"IA &amp; DEEP LEARNING")</f>
        <v>IA &amp; DEEP LEARNING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</row>
    <row r="48" spans="1:85">
      <c r="A48" s="13" t="str">
        <f ca="1">IFERROR(__xludf.DUMMYFUNCTION("""COMPUTED_VALUE"""),"GEST. COM. INTER.")</f>
        <v>GEST. COM. INTER.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</row>
    <row r="49" spans="1:85">
      <c r="A49" s="13" t="str">
        <f ca="1">IFERROR(__xludf.DUMMYFUNCTION("""COMPUTED_VALUE"""),"LEAN SIX SIGMA")</f>
        <v>LEAN SIX SIGMA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</row>
    <row r="50" spans="1:85">
      <c r="A50" s="13" t="str">
        <f ca="1">IFERROR(__xludf.DUMMYFUNCTION("""COMPUTED_VALUE"""),"ESP. FRONTEND")</f>
        <v>ESP. FRONTEND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</row>
    <row r="51" spans="1:85">
      <c r="A51" s="13" t="str">
        <f ca="1">IFERROR(__xludf.DUMMYFUNCTION("""COMPUTED_VALUE"""),"PROG. WEB")</f>
        <v>PROG. WEB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</row>
    <row r="52" spans="1:85">
      <c r="A52" s="13" t="str">
        <f ca="1">IFERROR(__xludf.DUMMYFUNCTION("""COMPUTED_VALUE"""),"SAP HANA IN PRESENCIAL")</f>
        <v>SAP HANA IN PRESENCIAL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</row>
    <row r="53" spans="1:85">
      <c r="A53" s="13" t="str">
        <f ca="1">IFERROR(__xludf.DUMMYFUNCTION("""COMPUTED_VALUE"""),"DIP GER. SIG.")</f>
        <v>DIP GER. SIG.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</row>
    <row r="54" spans="1:85">
      <c r="A54" s="13" t="str">
        <f ca="1">IFERROR(__xludf.DUMMYFUNCTION("""COMPUTED_VALUE"""),"SIST. INT. GEST.")</f>
        <v>SIST. INT. GEST.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</row>
    <row r="55" spans="1:85">
      <c r="A55" s="13" t="str">
        <f ca="1">IFERROR(__xludf.DUMMYFUNCTION("""COMPUTED_VALUE"""),"ESPEC.SAP HANA")</f>
        <v>ESPEC.SAP HANA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</row>
    <row r="56" spans="1:85">
      <c r="A56" s="13" t="str">
        <f ca="1">IFERROR(__xludf.DUMMYFUNCTION("""COMPUTED_VALUE"""),"ESPEC.SAP HANA PLANIF. DE LA PROD.")</f>
        <v>ESPEC.SAP HANA PLANIF. DE LA PROD.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</row>
    <row r="57" spans="1:85">
      <c r="A57" s="13" t="str">
        <f ca="1">IFERROR(__xludf.DUMMYFUNCTION("""COMPUTED_VALUE"""),"PEE ANALIST DATOS")</f>
        <v>PEE ANALIST DATOS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</row>
    <row r="58" spans="1:85">
      <c r="A58" s="13" t="str">
        <f ca="1">IFERROR(__xludf.DUMMYFUNCTION("""COMPUTED_VALUE"""),"IA MARKETING")</f>
        <v>IA MARKETING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</row>
    <row r="59" spans="1:85">
      <c r="A59" s="13" t="str">
        <f ca="1">IFERROR(__xludf.DUMMYFUNCTION("""COMPUTED_VALUE"""),"SQL AVANZ")</f>
        <v>SQL AVANZ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</row>
    <row r="60" spans="1:85">
      <c r="A60" s="13" t="str">
        <f ca="1">IFERROR(__xludf.DUMMYFUNCTION("""COMPUTED_VALUE"""),"DIP PROC Y MEJORA V3")</f>
        <v>DIP PROC Y MEJORA V3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</row>
    <row r="61" spans="1:85">
      <c r="A61" s="13" t="str">
        <f ca="1">IFERROR(__xludf.DUMMYFUNCTION("""COMPUTED_VALUE"""),"PEE ANALIST PROC")</f>
        <v>PEE ANALIST PROC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</row>
    <row r="62" spans="1:85">
      <c r="A62" s="13" t="str">
        <f ca="1">IFERROR(__xludf.DUMMYFUNCTION("""COMPUTED_VALUE"""),"GEST PROCESOS")</f>
        <v>GEST PROCESOS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</row>
    <row r="63" spans="1:85">
      <c r="A63" s="13" t="str">
        <f ca="1">IFERROR(__xludf.DUMMYFUNCTION("""COMPUTED_VALUE"""),"KPIS LOGÍSTICOS POWER BI")</f>
        <v>KPIS LOGÍSTICOS POWER BI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</row>
    <row r="64" spans="1:85">
      <c r="A64" s="13" t="str">
        <f ca="1">IFERROR(__xludf.DUMMYFUNCTION("""COMPUTED_VALUE"""),"ESP. EN PYTHON DATA SCIENCE")</f>
        <v>ESP. EN PYTHON DATA SCIENCE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</row>
    <row r="65" spans="1:85">
      <c r="A65" s="13" t="str">
        <f ca="1">IFERROR(__xludf.DUMMYFUNCTION("""COMPUTED_VALUE"""),"PROG. MACROS")</f>
        <v>PROG. MACROS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</row>
    <row r="66" spans="1:85">
      <c r="A66" s="13" t="str">
        <f ca="1">IFERROR(__xludf.DUMMYFUNCTION("""COMPUTED_VALUE"""),"SAP HANA PM")</f>
        <v>SAP HANA PM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</row>
    <row r="67" spans="1:85">
      <c r="A67" s="13" t="str">
        <f ca="1">IFERROR(__xludf.DUMMYFUNCTION("""COMPUTED_VALUE"""),"PYTHON AVANZ.")</f>
        <v>PYTHON AVANZ.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</row>
    <row r="68" spans="1:85">
      <c r="A68" s="13" t="str">
        <f ca="1">IFERROR(__xludf.DUMMYFUNCTION("""COMPUTED_VALUE"""),"SAP HANA EWM")</f>
        <v>SAP HANA EWM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</row>
    <row r="69" spans="1:85">
      <c r="A69" s="13" t="str">
        <f ca="1">IFERROR(__xludf.DUMMYFUNCTION("""COMPUTED_VALUE"""),"ESP. FINANZAS")</f>
        <v>ESP. FINANZAS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</row>
    <row r="70" spans="1:85">
      <c r="A70" s="13" t="str">
        <f ca="1">IFERROR(__xludf.DUMMYFUNCTION("""COMPUTED_VALUE"""),"CONT. FINANCIERA")</f>
        <v>CONT. FINANCIERA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</row>
    <row r="71" spans="1:85">
      <c r="A71" s="13" t="str">
        <f ca="1">IFERROR(__xludf.DUMMYFUNCTION("""COMPUTED_VALUE"""),"POWER APPS AVANZ")</f>
        <v>POWER APPS AVANZ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</row>
    <row r="72" spans="1:85">
      <c r="A72" s="13" t="str">
        <f ca="1">IFERROR(__xludf.DUMMYFUNCTION("""COMPUTED_VALUE"""),"SAP HANA HCM")</f>
        <v>SAP HANA HCM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</row>
    <row r="73" spans="1:85">
      <c r="A73" s="13" t="str">
        <f ca="1">IFERROR(__xludf.DUMMYFUNCTION("""COMPUTED_VALUE"""),"ESPEC. SAP LOG. INTEGRAL")</f>
        <v>ESPEC. SAP LOG. INTEGRAL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</row>
    <row r="74" spans="1:85">
      <c r="A74" s="13" t="str">
        <f ca="1">IFERROR(__xludf.DUMMYFUNCTION("""COMPUTED_VALUE"""),"SUPPLY CHAIN ANALYTICS")</f>
        <v>SUPPLY CHAIN ANALYTICS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</row>
    <row r="75" spans="1:85">
      <c r="A75" s="13" t="str">
        <f ca="1">IFERROR(__xludf.DUMMYFUNCTION("""COMPUTED_VALUE"""),"PROG. JAVA")</f>
        <v>PROG. JAVA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</row>
    <row r="76" spans="1:85">
      <c r="A76" s="13" t="str">
        <f ca="1">IFERROR(__xludf.DUMMYFUNCTION("""COMPUTED_VALUE"""),"ESP. EN TRINORMA")</f>
        <v>ESP. EN TRINORMA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</row>
    <row r="77" spans="1:85">
      <c r="A77" s="13" t="str">
        <f ca="1">IFERROR(__xludf.DUMMYFUNCTION("""COMPUTED_VALUE"""),"ISO CALIDAD")</f>
        <v>ISO CALIDAD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</row>
    <row r="78" spans="1:85">
      <c r="A78" s="13" t="str">
        <f ca="1">IFERROR(__xludf.DUMMYFUNCTION("""COMPUTED_VALUE"""),"CONTRATACIONES")</f>
        <v>CONTRATACIONES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</row>
    <row r="79" spans="1:85">
      <c r="A79" s="13" t="str">
        <f ca="1">IFERROR(__xludf.DUMMYFUNCTION("""COMPUTED_VALUE"""),"ISO SST")</f>
        <v>ISO SST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</row>
    <row r="80" spans="1:85">
      <c r="A80" s="13" t="str">
        <f ca="1">IFERROR(__xludf.DUMMYFUNCTION("""COMPUTED_VALUE"""),"ISO AMBIENTAL")</f>
        <v>ISO AMBIENTAL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</row>
    <row r="81" spans="1:85">
      <c r="A81" s="13" t="str">
        <f ca="1">IFERROR(__xludf.DUMMYFUNCTION("""COMPUTED_VALUE"""),"IA &amp; DEEP LEARNING V2")</f>
        <v>IA &amp; DEEP LEARNING V2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</row>
    <row r="82" spans="1:85">
      <c r="A82" s="13" t="str">
        <f ca="1">IFERROR(__xludf.DUMMYFUNCTION("""COMPUTED_VALUE"""),"ESP. COMP SAP")</f>
        <v>ESP. COMP SAP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</row>
    <row r="83" spans="1:85">
      <c r="A83" s="13" t="str">
        <f ca="1">IFERROR(__xludf.DUMMYFUNCTION("""COMPUTED_VALUE"""),"ESP. SAP MINERÍA")</f>
        <v>ESP. SAP MINERÍA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</row>
    <row r="84" spans="1:85">
      <c r="A84" s="13" t="str">
        <f ca="1">IFERROR(__xludf.DUMMYFUNCTION("""COMPUTED_VALUE"""),"SQL PRESENCIAL")</f>
        <v>SQL PRESENCIAL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</row>
    <row r="85" spans="1:85">
      <c r="A85" s="13" t="str">
        <f ca="1">IFERROR(__xludf.DUMMYFUNCTION("""COMPUTED_VALUE"""),"SAP HANA MM PRESENCIAL")</f>
        <v>SAP HANA MM PRESENCIAL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</row>
    <row r="86" spans="1:85">
      <c r="A86" s="13" t="str">
        <f ca="1">IFERROR(__xludf.DUMMYFUNCTION("""COMPUTED_VALUE"""),"REACT JS")</f>
        <v>REACT JS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</row>
    <row r="87" spans="1:85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</row>
    <row r="88" spans="1:85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</row>
    <row r="89" spans="1:85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</row>
    <row r="90" spans="1:85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</row>
    <row r="91" spans="1:85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</row>
    <row r="92" spans="1:85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</row>
    <row r="93" spans="1:85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</row>
    <row r="94" spans="1:85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</row>
    <row r="95" spans="1:85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</row>
    <row r="96" spans="1:85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</row>
    <row r="97" spans="1:85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</row>
    <row r="98" spans="1:85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</row>
    <row r="99" spans="1:85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</row>
    <row r="100" spans="1:85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</row>
    <row r="101" spans="1:85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</row>
    <row r="102" spans="1:85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</row>
    <row r="103" spans="1:85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SEGUIMIENTO 25</vt:lpstr>
      <vt:lpstr>Seguimiento</vt:lpstr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</cp:lastModifiedBy>
  <dcterms:modified xsi:type="dcterms:W3CDTF">2025-02-20T22:41:37Z</dcterms:modified>
</cp:coreProperties>
</file>