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ALEXIS\Desktop\bot-whatsapp\"/>
    </mc:Choice>
  </mc:AlternateContent>
  <xr:revisionPtr revIDLastSave="0" documentId="13_ncr:1_{34AB461B-0F3B-464A-B5E7-6106054E3D4D}" xr6:coauthVersionLast="36" xr6:coauthVersionMax="36" xr10:uidLastSave="{00000000-0000-0000-0000-000000000000}"/>
  <bookViews>
    <workbookView xWindow="0" yWindow="0" windowWidth="15345" windowHeight="3870" xr2:uid="{00000000-000D-0000-FFFF-FFFF00000000}"/>
  </bookViews>
  <sheets>
    <sheet name="PROGRAMAS" sheetId="1" r:id="rId1"/>
    <sheet name="PORTAFOLIO" sheetId="2" r:id="rId2"/>
    <sheet name="MULTIMEDIA" sheetId="3" r:id="rId3"/>
  </sheets>
  <calcPr calcId="191029"/>
</workbook>
</file>

<file path=xl/calcChain.xml><?xml version="1.0" encoding="utf-8"?>
<calcChain xmlns="http://schemas.openxmlformats.org/spreadsheetml/2006/main">
  <c r="D999" i="2" l="1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D109" i="2" s="1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D103" i="2" s="1"/>
  <c r="A103" i="2"/>
  <c r="C102" i="2"/>
  <c r="B102" i="2"/>
  <c r="A102" i="2"/>
  <c r="C101" i="2"/>
  <c r="B101" i="2"/>
  <c r="A101" i="2"/>
  <c r="C100" i="2"/>
  <c r="B100" i="2"/>
  <c r="A100" i="2"/>
  <c r="C99" i="2"/>
  <c r="B99" i="2"/>
  <c r="D99" i="2" s="1"/>
  <c r="A99" i="2"/>
  <c r="C98" i="2"/>
  <c r="B98" i="2"/>
  <c r="D98" i="2" s="1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D84" i="2" s="1"/>
  <c r="A84" i="2"/>
  <c r="C83" i="2"/>
  <c r="B83" i="2"/>
  <c r="D83" i="2" s="1"/>
  <c r="A83" i="2"/>
  <c r="C82" i="2"/>
  <c r="B82" i="2"/>
  <c r="D82" i="2" s="1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D60" i="2" s="1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D47" i="2" s="1"/>
  <c r="A47" i="2"/>
  <c r="C46" i="2"/>
  <c r="B46" i="2"/>
  <c r="D46" i="2" s="1"/>
  <c r="A46" i="2"/>
  <c r="C45" i="2"/>
  <c r="B45" i="2"/>
  <c r="D45" i="2" s="1"/>
  <c r="A45" i="2"/>
  <c r="C44" i="2"/>
  <c r="B44" i="2"/>
  <c r="D44" i="2" s="1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33" i="2" l="1"/>
  <c r="D37" i="2"/>
  <c r="D41" i="2"/>
  <c r="D49" i="2"/>
  <c r="D53" i="2"/>
  <c r="D57" i="2"/>
  <c r="D61" i="2"/>
  <c r="D65" i="2"/>
  <c r="D69" i="2"/>
  <c r="D73" i="2"/>
  <c r="D77" i="2"/>
  <c r="D81" i="2"/>
  <c r="D85" i="2"/>
  <c r="D89" i="2"/>
  <c r="D93" i="2"/>
  <c r="D97" i="2"/>
  <c r="D101" i="2"/>
  <c r="D105" i="2"/>
  <c r="D113" i="2"/>
  <c r="D34" i="2"/>
  <c r="D86" i="2"/>
  <c r="D90" i="2"/>
  <c r="D32" i="2"/>
  <c r="D40" i="2"/>
  <c r="D48" i="2"/>
  <c r="D64" i="2"/>
  <c r="D68" i="2"/>
  <c r="D72" i="2"/>
  <c r="D76" i="2"/>
  <c r="D88" i="2"/>
  <c r="D92" i="2"/>
  <c r="D96" i="2"/>
  <c r="D100" i="2"/>
  <c r="D104" i="2"/>
  <c r="D108" i="2"/>
  <c r="D112" i="2"/>
  <c r="D31" i="2"/>
  <c r="D35" i="2"/>
  <c r="D39" i="2"/>
  <c r="D43" i="2"/>
  <c r="D51" i="2"/>
  <c r="D55" i="2"/>
  <c r="D59" i="2"/>
  <c r="D63" i="2"/>
  <c r="D67" i="2"/>
  <c r="D71" i="2"/>
  <c r="D75" i="2"/>
  <c r="D79" i="2"/>
  <c r="D87" i="2"/>
  <c r="D91" i="2"/>
  <c r="D95" i="2"/>
  <c r="D107" i="2"/>
  <c r="D111" i="2"/>
  <c r="D115" i="2"/>
  <c r="D36" i="2"/>
  <c r="D52" i="2"/>
  <c r="D56" i="2"/>
  <c r="D80" i="2"/>
  <c r="D38" i="2"/>
  <c r="D42" i="2"/>
  <c r="D50" i="2"/>
  <c r="D54" i="2"/>
  <c r="D58" i="2"/>
  <c r="D62" i="2"/>
  <c r="D66" i="2"/>
  <c r="D70" i="2"/>
  <c r="D74" i="2"/>
  <c r="D78" i="2"/>
  <c r="D94" i="2"/>
  <c r="D102" i="2"/>
  <c r="D106" i="2"/>
  <c r="D110" i="2"/>
  <c r="D1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=SI(B27="";"";(QUERY(PORTAFOLIO!$A$2:$D;"SELECT B WHERE C='"&amp;C27&amp;"'")))
	-SISTEMAS WE</t>
        </r>
      </text>
    </comment>
    <comment ref="B1" authorId="0" shapeId="0" xr:uid="{00000000-0006-0000-0000-000004000000}">
      <text>
        <r>
          <rPr>
            <sz val="10"/>
            <color rgb="FF000000"/>
            <rFont val="Arial"/>
            <scheme val="minor"/>
          </rPr>
          <t>=QUERY(IMPORTRANGE("https://docs.google.com/spreadsheets/d/1fF8V3t0Iyz_kCOJvwkeUtwaipxearSwAqweO3R4pf2E/edit";"SEGUIMIENTO 25!A2:S");
"SELECT * WHERE Col14&gt;= date '"&amp;TEXTO(FECHA(2025;4;1);"yyyy-mm-dd")&amp;"' AND Col1 IS NOT NULL"; 0)
	-SISTEMAS WE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=QUERY(IMPORTRANGE("https://docs.google.com/spreadsheets/d/1bJMtJs6LaTfqF5kQDhLj5mEC1GF-8a5zYAQA8ntDGCI/edit?gid=1265951735#gid=1265951735";"Seguimiento!A2:S");"Select * WHERE Col14 &gt;= date '2025-02-20' AND Col1 is not null";0)
	-SISTEMAS WE</t>
        </r>
      </text>
    </comment>
    <comment ref="U2" authorId="0" shapeId="0" xr:uid="{00000000-0006-0000-0000-000002000000}">
      <text>
        <r>
          <rPr>
            <sz val="10"/>
            <color rgb="FF000000"/>
            <rFont val="Arial"/>
            <scheme val="minor"/>
          </rPr>
          <t>=SI.ERROR(QUERY(MULTIMEDIA!$A$2:$C;"SELECT B,C WHERE A='"&amp;A3&amp;"'"))
	-SISTEMAS WE</t>
        </r>
      </text>
    </comment>
  </commentList>
</comments>
</file>

<file path=xl/sharedStrings.xml><?xml version="1.0" encoding="utf-8"?>
<sst xmlns="http://schemas.openxmlformats.org/spreadsheetml/2006/main" count="3004" uniqueCount="516">
  <si>
    <t>CATEGORIA</t>
  </si>
  <si>
    <t>PROGRAMA</t>
  </si>
  <si>
    <t>CODIGO</t>
  </si>
  <si>
    <t>EDICION</t>
  </si>
  <si>
    <t>CURSO1</t>
  </si>
  <si>
    <t>FINICIO1</t>
  </si>
  <si>
    <t>CURSO2</t>
  </si>
  <si>
    <t>FINICIO2</t>
  </si>
  <si>
    <t>CURSO3</t>
  </si>
  <si>
    <t>FINICIO3</t>
  </si>
  <si>
    <t>CURSO4</t>
  </si>
  <si>
    <t>FINICIO4</t>
  </si>
  <si>
    <t>CURSO5</t>
  </si>
  <si>
    <t>FINICIO5</t>
  </si>
  <si>
    <t>F. INI PROGRAMA</t>
  </si>
  <si>
    <t>DIAS CLASE</t>
  </si>
  <si>
    <t>HORARIO</t>
  </si>
  <si>
    <t>Docente</t>
  </si>
  <si>
    <t>SESIONES</t>
  </si>
  <si>
    <t>Fecha Fin</t>
  </si>
  <si>
    <t>IMAGEN</t>
  </si>
  <si>
    <t>PDF</t>
  </si>
  <si>
    <t>CONG</t>
  </si>
  <si>
    <t>XXIV CONG. GEST. LOG.</t>
  </si>
  <si>
    <t>LG-CG-08</t>
  </si>
  <si>
    <t>E8</t>
  </si>
  <si>
    <t>Vie - Sáb</t>
  </si>
  <si>
    <t>5PM-9PM
8AM:3PM</t>
  </si>
  <si>
    <t>CURSO</t>
  </si>
  <si>
    <t>PROG. MACROS</t>
  </si>
  <si>
    <t>EX-CZ-04</t>
  </si>
  <si>
    <t>E34</t>
  </si>
  <si>
    <t>Mar-Jue</t>
  </si>
  <si>
    <t>7PM - 10PM</t>
  </si>
  <si>
    <t>Julio Ccari</t>
  </si>
  <si>
    <t>BROCHURE PROGRAMACION CON VBA MACROS.pdf</t>
  </si>
  <si>
    <t>DIPLOMADO</t>
  </si>
  <si>
    <t>DIP PROC Y MEJORA V3</t>
  </si>
  <si>
    <t>PC-DZ-04</t>
  </si>
  <si>
    <t>E21</t>
  </si>
  <si>
    <t>GEST PROCESOS</t>
  </si>
  <si>
    <t>MODEL BIZ.</t>
  </si>
  <si>
    <t>LEAN SIX SIGMA YELLOW</t>
  </si>
  <si>
    <t>KPIS Y OKRS</t>
  </si>
  <si>
    <t>ROBOTIZ.  UIPATH</t>
  </si>
  <si>
    <t>Dom</t>
  </si>
  <si>
    <t>9AM - 12PM</t>
  </si>
  <si>
    <t>Cynthia Salvatierra
David Ashcallay
Monica Olivas
Luis Euribe
Christian Rojas</t>
  </si>
  <si>
    <t>BROCHURE DIPLOMADO PROCESOS Y MEJORA CONTINUA.pdf</t>
  </si>
  <si>
    <t>PEE</t>
  </si>
  <si>
    <t>PEE ANALIST PROC</t>
  </si>
  <si>
    <t>PC-PZ-01</t>
  </si>
  <si>
    <t>E36</t>
  </si>
  <si>
    <t>Cynthia Salvatierra
David Ashcallay
Monica Olivas</t>
  </si>
  <si>
    <t>BROCHURE PEE ANALISTA DE PROCESOS.pdf</t>
  </si>
  <si>
    <t>PC-CZ-01</t>
  </si>
  <si>
    <t>E40</t>
  </si>
  <si>
    <t xml:space="preserve">Cynthia Salvatierra
</t>
  </si>
  <si>
    <t>BROCHURE GESTION DE PROCESOS.pdf</t>
  </si>
  <si>
    <t>ESP.</t>
  </si>
  <si>
    <t>ESPEC.SAP HANA</t>
  </si>
  <si>
    <t>SA-EZ-06</t>
  </si>
  <si>
    <t>E13</t>
  </si>
  <si>
    <t>SAP HANA MM</t>
  </si>
  <si>
    <t>SAP HANA PP</t>
  </si>
  <si>
    <t>SAP HANA FI</t>
  </si>
  <si>
    <t>Carlos Espinoza
Cesar Escarcena
Franklin Armijo</t>
  </si>
  <si>
    <t>BROCHURE ESPECIALIZACION DE SAP HANA.pdf</t>
  </si>
  <si>
    <t>ESP. SAP MINERÍA</t>
  </si>
  <si>
    <t>SA-EZ-07</t>
  </si>
  <si>
    <t>E1</t>
  </si>
  <si>
    <t>SAP HANA PM</t>
  </si>
  <si>
    <t>Carlos Espinoza
Cesar Escarcena
Cesar Escarcena</t>
  </si>
  <si>
    <t>BROCHURE ESPECIALIZACION SAP HANA MINERIA.pdf</t>
  </si>
  <si>
    <t>ESPEC.SAP HANA PLANIF. DE LA PROD.</t>
  </si>
  <si>
    <t>SA-EZ-04</t>
  </si>
  <si>
    <t>E10</t>
  </si>
  <si>
    <t>Carlos Espinoza
Cesar Escarcena</t>
  </si>
  <si>
    <t>BROCHURE ESPECIALIZACION SAP HANA PLANIFICACIÓN DE LA PRODUCCIÓN.pdf</t>
  </si>
  <si>
    <t>SA-CZ-06</t>
  </si>
  <si>
    <t>E96</t>
  </si>
  <si>
    <t>Carlos Espinoza</t>
  </si>
  <si>
    <t>BROCHURE SAP HANA MM MODULO LOGISTICO.pdf</t>
  </si>
  <si>
    <t>ESP. POWER APPS Y AUT.</t>
  </si>
  <si>
    <t>PC-EZ-02</t>
  </si>
  <si>
    <t>E3</t>
  </si>
  <si>
    <t>POWER APPS Y AUT.</t>
  </si>
  <si>
    <t>POWER APPS AVANZ</t>
  </si>
  <si>
    <t>Luis Espejo
Jesús Gaspar</t>
  </si>
  <si>
    <t>BROCHURE ESPECIALIZACION DE POWER APSS Y POWER AUTOMATE</t>
  </si>
  <si>
    <t>PC-CZ-08</t>
  </si>
  <si>
    <t>Luis Espejo</t>
  </si>
  <si>
    <t>BROCHURE POWER APPS &amp; AUTOMATE.pdf</t>
  </si>
  <si>
    <t>POWER BI PRESENCIAL</t>
  </si>
  <si>
    <t>BI-CP-03</t>
  </si>
  <si>
    <t>E92</t>
  </si>
  <si>
    <t>Sáb</t>
  </si>
  <si>
    <t>3:30PM - 7.30 PM</t>
  </si>
  <si>
    <t>Ricardo Crispin</t>
  </si>
  <si>
    <t>BROCHURE POWER BI PRESENCIAL.pdf</t>
  </si>
  <si>
    <t>EXCEL INTERM</t>
  </si>
  <si>
    <t>EX-CZ-02</t>
  </si>
  <si>
    <t>E62</t>
  </si>
  <si>
    <t>3PM - 6PM</t>
  </si>
  <si>
    <t>Giancarlos Barboza</t>
  </si>
  <si>
    <t>BROCHURE EXCEL INTERMEDIO.pdf</t>
  </si>
  <si>
    <t>ESP. COMP SAP</t>
  </si>
  <si>
    <t>LG-EZ-02</t>
  </si>
  <si>
    <t>E2</t>
  </si>
  <si>
    <t>GEST. COMP. Y PROV.</t>
  </si>
  <si>
    <t>Katherine Huaroto
Carlos Espinoza</t>
  </si>
  <si>
    <t>BROCHURE ESPECIALIZACIÓN EN COMPRAS CON SAP.pdf</t>
  </si>
  <si>
    <t>LG-CZ-18</t>
  </si>
  <si>
    <t>E29</t>
  </si>
  <si>
    <t>Katherine Huaroto</t>
  </si>
  <si>
    <t>BROCHURE GEST DE COMPRAS Y PROVEEDORES.pdf</t>
  </si>
  <si>
    <t>SAP HANA IN</t>
  </si>
  <si>
    <t>SA-CZ-07</t>
  </si>
  <si>
    <t>E86</t>
  </si>
  <si>
    <t>BROCHURE SAP S4 HANA IN.pdf</t>
  </si>
  <si>
    <t>DIP INTELIG. Y ANALIST. DATOS V2</t>
  </si>
  <si>
    <t>BI-DZ-02</t>
  </si>
  <si>
    <t>E22</t>
  </si>
  <si>
    <t>DATA ANALYTICS</t>
  </si>
  <si>
    <t>SQL SERVER</t>
  </si>
  <si>
    <t>POWER BI</t>
  </si>
  <si>
    <t>PYTHON. DATOS</t>
  </si>
  <si>
    <t>PYTHON AVANZ.</t>
  </si>
  <si>
    <t>Ana Lucia Palacios
Mijael Pampas
Giancarlos Barboza
Luis Espejo
Cesar Valencia</t>
  </si>
  <si>
    <t>BROCHURE DIPLOMADO INTELIGENCIA Y ANALISIS DE DATOS.pdf</t>
  </si>
  <si>
    <t>BI-CZ-06</t>
  </si>
  <si>
    <t>E23</t>
  </si>
  <si>
    <t>Ana Lucia Palacios</t>
  </si>
  <si>
    <t>BROCHURE Data Analytics.pdf</t>
  </si>
  <si>
    <t>SAP HANA SD</t>
  </si>
  <si>
    <t>SA-CZ-10</t>
  </si>
  <si>
    <t>Lun-Mie</t>
  </si>
  <si>
    <t>Jessica Yamunaqué</t>
  </si>
  <si>
    <t>BROCHURE SAP S4 HANA SD.pdf</t>
  </si>
  <si>
    <t>E63</t>
  </si>
  <si>
    <t>Carlos Mesta</t>
  </si>
  <si>
    <t>PC-CZ-14</t>
  </si>
  <si>
    <t>E42</t>
  </si>
  <si>
    <t>Monica Olivas</t>
  </si>
  <si>
    <t>REACT JS</t>
  </si>
  <si>
    <t>PG-CZ-03</t>
  </si>
  <si>
    <t>Diego Llashag</t>
  </si>
  <si>
    <t>BROCHURE REACT JS &amp; REACT NATIVE.pdf</t>
  </si>
  <si>
    <t>BI-CZ-03</t>
  </si>
  <si>
    <t>E111</t>
  </si>
  <si>
    <t>Jessica De La Cruz</t>
  </si>
  <si>
    <t>BROCHURE POWER BI.pdf</t>
  </si>
  <si>
    <t>ESP. LEAN SIX SIGMA</t>
  </si>
  <si>
    <t>PC-EZ-03</t>
  </si>
  <si>
    <t>LEAN SIX SIGMA GREEN</t>
  </si>
  <si>
    <t>Monica Olivas
Alexander Zevallos</t>
  </si>
  <si>
    <t>E41</t>
  </si>
  <si>
    <t>ISO SST</t>
  </si>
  <si>
    <t>PC-CZ-09</t>
  </si>
  <si>
    <t>E4</t>
  </si>
  <si>
    <t>Ronnie Dominguez</t>
  </si>
  <si>
    <t>BROCHURE ISO 45001 GEST. DE SEGURIDAD Y SALUD EN EL TRABAJO.pdf</t>
  </si>
  <si>
    <t>BI-CZ-13</t>
  </si>
  <si>
    <t>E17</t>
  </si>
  <si>
    <t>Joselin Diestra</t>
  </si>
  <si>
    <t>BROCHURE PYTHON AVANZADO MACHINE LEARNING.pdf</t>
  </si>
  <si>
    <t>PEE ANALIST DATOS</t>
  </si>
  <si>
    <t>BI-PZ-01</t>
  </si>
  <si>
    <t>Mijael Pampas
Clidford Cueva
Jhair Prado</t>
  </si>
  <si>
    <t>BROCHURE PEE ANALISTA DE DATOS.pdf</t>
  </si>
  <si>
    <t>BI-CZ-01</t>
  </si>
  <si>
    <t>E73</t>
  </si>
  <si>
    <t>Mijael Pampas</t>
  </si>
  <si>
    <t>BROCHURE SQL SERVER.pdf</t>
  </si>
  <si>
    <t>ESP. EXCEL EXP</t>
  </si>
  <si>
    <t>EX-EZ-03</t>
  </si>
  <si>
    <t>E26</t>
  </si>
  <si>
    <t>EXCEL BÁSICO</t>
  </si>
  <si>
    <t>EXCEL AVANZ</t>
  </si>
  <si>
    <t>Rizal Nuñez
Carlos Mesta
Ricardo Crispin
Julio Ccari</t>
  </si>
  <si>
    <t>BROCHURE ESPECIALIZACION DE EXCEL EXPERT.pdf</t>
  </si>
  <si>
    <t>ESPEC. EXCEL</t>
  </si>
  <si>
    <t>EX-EZ-01</t>
  </si>
  <si>
    <t>E60</t>
  </si>
  <si>
    <t>Rizal Nuñez
Carlos Mesta
Ricardo Crispin</t>
  </si>
  <si>
    <t>BROCHURE ESPECIALIZACION DE EXCEL.pdf</t>
  </si>
  <si>
    <t>EX-CZ-01</t>
  </si>
  <si>
    <t>Rizal Nuñez</t>
  </si>
  <si>
    <t>BROCHURE EXCEL BÁSICO.pdf</t>
  </si>
  <si>
    <t>GEST. ÁGIL PROYECT</t>
  </si>
  <si>
    <t>PY-CZ-05</t>
  </si>
  <si>
    <t>E7</t>
  </si>
  <si>
    <t>Moisés Zabalbeascoa</t>
  </si>
  <si>
    <t>BROCHURE GESTIÓN ÁGIL DE PROYECTOS.pdf</t>
  </si>
  <si>
    <t>GER. CENTRO DISTRIB.</t>
  </si>
  <si>
    <t>LG-CZ-03</t>
  </si>
  <si>
    <t>Jue</t>
  </si>
  <si>
    <t>Nardenia Hidalgo</t>
  </si>
  <si>
    <t>BROCHURE DISTRIBUCION Y ALMACENES.pdf</t>
  </si>
  <si>
    <t>DIP SUPPLY V2</t>
  </si>
  <si>
    <t>LG-DZ-03</t>
  </si>
  <si>
    <t>E37</t>
  </si>
  <si>
    <t>PLAN. Y PRONOSTICO</t>
  </si>
  <si>
    <t>GEST TRANSPORTES</t>
  </si>
  <si>
    <t>LEAN LOGISTICS</t>
  </si>
  <si>
    <t>Sylvia Rodas
Mariela Sandoval
Nardenia Hidalgo
Hernán Vizcardo
Roger  Liy</t>
  </si>
  <si>
    <t>BROCHURE DIPLOMADO SUPPLY CHAIN MANAGEMENT.pdf</t>
  </si>
  <si>
    <t>PEE DEM. PLANNER</t>
  </si>
  <si>
    <t>LG-PZ-02</t>
  </si>
  <si>
    <t>Sylvia Rodas
Carlos Espinoza
Diego Castillo</t>
  </si>
  <si>
    <t>BROCHURE PEE DEMAND PLANNER.pdf</t>
  </si>
  <si>
    <t>LG-CZ-01</t>
  </si>
  <si>
    <t>Sylvia Rodas</t>
  </si>
  <si>
    <t>BROCHURE PLANEAMIENTO Y PRONÓSTICO DE LA DEMANDA.pdf</t>
  </si>
  <si>
    <t>SA-CZ-09</t>
  </si>
  <si>
    <t>E12</t>
  </si>
  <si>
    <t>Cesar Escarcena</t>
  </si>
  <si>
    <t>DOCENTE PP.jpg</t>
  </si>
  <si>
    <t>BROCHURE SAP HANA PP MODULO PRODUCCION.pdf</t>
  </si>
  <si>
    <t>AUTOCAD</t>
  </si>
  <si>
    <t>DM-CZ-01</t>
  </si>
  <si>
    <t>E114</t>
  </si>
  <si>
    <t>POWER BI AVANZ</t>
  </si>
  <si>
    <t>BI-CZ-04</t>
  </si>
  <si>
    <t>E52</t>
  </si>
  <si>
    <t>Diego Castillo</t>
  </si>
  <si>
    <t>BROCHURE POWER BI AVANZADO.pdf</t>
  </si>
  <si>
    <t>DIP GEST PROYECTOS V3</t>
  </si>
  <si>
    <t>PY-DZ-04</t>
  </si>
  <si>
    <t>GEST PROYECT I</t>
  </si>
  <si>
    <t>GEST PROYECT II</t>
  </si>
  <si>
    <t>MS PROJECT</t>
  </si>
  <si>
    <t>GEST FINANC. PROYECT</t>
  </si>
  <si>
    <t>Gonzalo Sevillano
William Valdivia
Selene Seclen
Lizandro Guzmán
Jorge Chira</t>
  </si>
  <si>
    <t>BROCHURE DIPLOMADO GESTION DE PROYECTOS.pdf</t>
  </si>
  <si>
    <t>PEE ANALIST PROY V3</t>
  </si>
  <si>
    <t>PY-PZ-03</t>
  </si>
  <si>
    <t>E24</t>
  </si>
  <si>
    <t>Gonzalo Sevillano
William Valdivia
Selene Seclen</t>
  </si>
  <si>
    <t>BROCHURE PEE ANALISTA DE PROYECTOS.pdf</t>
  </si>
  <si>
    <t>ESP. GEST. PROYECTOS V2</t>
  </si>
  <si>
    <t>PY-EZ-02</t>
  </si>
  <si>
    <t>Gonzalo Sevillano
William Valdivia</t>
  </si>
  <si>
    <t>BROCHURE ESPECIALIZACION EN GESTIÓN DE PROYECTOS.pdf</t>
  </si>
  <si>
    <t>PY-CZ-06</t>
  </si>
  <si>
    <t>E27</t>
  </si>
  <si>
    <t>Gonzalo Sevillano</t>
  </si>
  <si>
    <t>BROCHURE GESTION DE PROYECTOS I.pdf</t>
  </si>
  <si>
    <t>PC-CZ-05</t>
  </si>
  <si>
    <t>E18</t>
  </si>
  <si>
    <t>Christian Rojas</t>
  </si>
  <si>
    <t>BROCHURE ROBOTIZACIÓN DE PROCESOS CON UIPATH.pdf</t>
  </si>
  <si>
    <t>ESP. POWER BI</t>
  </si>
  <si>
    <t>BI-EZ-01</t>
  </si>
  <si>
    <t>E56</t>
  </si>
  <si>
    <t>Clidford Cueva
Fernando Durand</t>
  </si>
  <si>
    <t>BROCHURE ESPECIALIZACION DE POWER BI.pdf</t>
  </si>
  <si>
    <t>E113</t>
  </si>
  <si>
    <t xml:space="preserve">Clidford Cueva </t>
  </si>
  <si>
    <t>SQL AVANZ</t>
  </si>
  <si>
    <t>BI-CZ-02</t>
  </si>
  <si>
    <t>Oscar Moreno</t>
  </si>
  <si>
    <t>BROCHURE SQL SERVER AVANZADO.pdf</t>
  </si>
  <si>
    <t>SUPPLY CHAIN ANALYTICS</t>
  </si>
  <si>
    <t>LG-CZ-19</t>
  </si>
  <si>
    <t>Franz Valdivia</t>
  </si>
  <si>
    <t>BROCHURE SUPPLY CHAIN ANALYTICS.pdf</t>
  </si>
  <si>
    <t>SAP HANA IN PRESENCIAL</t>
  </si>
  <si>
    <t>SA-CP-11</t>
  </si>
  <si>
    <t>E76</t>
  </si>
  <si>
    <t>David Romero</t>
  </si>
  <si>
    <t>BROCHURE SAP S4 HANA IN PRESENCIAL.pdf</t>
  </si>
  <si>
    <t>SQL PRESENCIAL</t>
  </si>
  <si>
    <t>BI-CP-04</t>
  </si>
  <si>
    <t>9AM - 1PM</t>
  </si>
  <si>
    <t>BROCHURE SQL PRESENCIAL.pdf</t>
  </si>
  <si>
    <t>ESPEC. SAP LOG. INTEGRAL</t>
  </si>
  <si>
    <t>SA-EZ-02</t>
  </si>
  <si>
    <t>SAP HANA EWM</t>
  </si>
  <si>
    <t>Jessica Yamunaqué
Carlos Espinoza
Kevin Riquelme</t>
  </si>
  <si>
    <t>BROCHURE ESPECIALIZACION DE SAP HANA LOGISTICA INTEGRAL.pdf</t>
  </si>
  <si>
    <t>ESPEC.SAP HANA COMP. Y ALM.</t>
  </si>
  <si>
    <t>SA-EZ-03</t>
  </si>
  <si>
    <t>E14</t>
  </si>
  <si>
    <t>Jessica Yamunaqué
Carlos Espinoza</t>
  </si>
  <si>
    <t>BROCHURE ESPECIALIZACION SAP HANA COMPRAS Y ALMACENES.pdf</t>
  </si>
  <si>
    <t>E98</t>
  </si>
  <si>
    <t>E6</t>
  </si>
  <si>
    <t>Juan Bravo</t>
  </si>
  <si>
    <t>E30</t>
  </si>
  <si>
    <t>Mariela Sandoval</t>
  </si>
  <si>
    <t>PY-CZ-07</t>
  </si>
  <si>
    <t>E20</t>
  </si>
  <si>
    <t>William Valdivia</t>
  </si>
  <si>
    <t>BROCHURE GESTION DE PROYECTOS II.pdf</t>
  </si>
  <si>
    <t>E64</t>
  </si>
  <si>
    <t>PC-CZ-06</t>
  </si>
  <si>
    <t>Jesús Gaspar</t>
  </si>
  <si>
    <t>BROCHURE POWER APPS &amp; AUTOMATE AVANZADO.pdf</t>
  </si>
  <si>
    <t>Juan Novoa
Rosmery Terreros
Monica Olivas
Enrique Pinto
Christian Rojas</t>
  </si>
  <si>
    <t xml:space="preserve">Juan Novoa
Rosmery Terreros
Monica Olivas
</t>
  </si>
  <si>
    <t>Juan Novoa</t>
  </si>
  <si>
    <t>EX-CZ-03</t>
  </si>
  <si>
    <t>E80</t>
  </si>
  <si>
    <t>BROCHURE EXCEL AVANZADO.pdf</t>
  </si>
  <si>
    <t>PC-CZ-04</t>
  </si>
  <si>
    <t>E49</t>
  </si>
  <si>
    <t>Luis Euribe</t>
  </si>
  <si>
    <t>BROCHURE KPI'S Y OKR'S.pdf</t>
  </si>
  <si>
    <t>IA &amp; PROMPTS</t>
  </si>
  <si>
    <t>BI-CZ-15</t>
  </si>
  <si>
    <t>Jesús Gaspar
Roberto Huayta</t>
  </si>
  <si>
    <t>E9</t>
  </si>
  <si>
    <t>Roberto Huayta</t>
  </si>
  <si>
    <t>SA-CZ-11</t>
  </si>
  <si>
    <t>Karim Millan</t>
  </si>
  <si>
    <t>DOCENTE FI.jpg</t>
  </si>
  <si>
    <t>BROCHURE SAP HANA FI MODULO FINANZAS.pdf</t>
  </si>
  <si>
    <t>E35</t>
  </si>
  <si>
    <t>E87</t>
  </si>
  <si>
    <t>E115</t>
  </si>
  <si>
    <t>Rizal Nuñez
Carlos Mesta
Giancarlos Barboza
Julio Ccari</t>
  </si>
  <si>
    <t>E61</t>
  </si>
  <si>
    <t>Rizal Nuñez
Carlos Mesta</t>
  </si>
  <si>
    <t>LEAN MANUFACTURING</t>
  </si>
  <si>
    <t>PC-CZ-15</t>
  </si>
  <si>
    <t>Ana Lucia Palacios
Mijael Pampas
Moises Bautista
Luis Espejo
Cesar Valencia</t>
  </si>
  <si>
    <t>SIST. INT. GEST.</t>
  </si>
  <si>
    <t>PC-CZ-07</t>
  </si>
  <si>
    <t>BROCHURE SISTEMAS INTEGRADOS DE GESTION.pdf</t>
  </si>
  <si>
    <t>ESP. MACROS</t>
  </si>
  <si>
    <t>EX-EZ-02</t>
  </si>
  <si>
    <t>Carlos Mesta
Julio Ccari</t>
  </si>
  <si>
    <t>BROCHURE ESPECIALIZACIÓN EN AUTOMATIZACIÓN CON MACROS EN EXCEL.pdf</t>
  </si>
  <si>
    <t>E81</t>
  </si>
  <si>
    <t>Jose Alvarez</t>
  </si>
  <si>
    <t>PC-CZ-13</t>
  </si>
  <si>
    <t>E51</t>
  </si>
  <si>
    <t>David Ashcallay</t>
  </si>
  <si>
    <t>BROCHURE MODELAMIENTO DE PROCESOS CON BIZAGI.pdf</t>
  </si>
  <si>
    <t>GEST. COM. INTER.</t>
  </si>
  <si>
    <t>CX-CZ-03</t>
  </si>
  <si>
    <t>E11</t>
  </si>
  <si>
    <t>BROCHURE GESTION DE COMERCIO INTERNACIONAL.pdf</t>
  </si>
  <si>
    <t>Katherine Huaroto
Jessica Yamunaqué</t>
  </si>
  <si>
    <t>E31</t>
  </si>
  <si>
    <t>E100</t>
  </si>
  <si>
    <t>SA-CZ-13</t>
  </si>
  <si>
    <t>DOCENTE PM.jpg</t>
  </si>
  <si>
    <t>BROCHURE SAP S4 HANA PM.pdf</t>
  </si>
  <si>
    <t>BI-CZ-12</t>
  </si>
  <si>
    <t>BROCHURE PYTHON ANALISIS DE DATOS.pdf</t>
  </si>
  <si>
    <t>Franklin Armijo</t>
  </si>
  <si>
    <t>ESP. EN PYTHON DATA SCIENCE</t>
  </si>
  <si>
    <t>BI-EZ-06</t>
  </si>
  <si>
    <t>IA &amp; DEEP LEARNING V2</t>
  </si>
  <si>
    <t>Luis Espejo
Cesar Valencia
José Huertas</t>
  </si>
  <si>
    <t>ESPECIALIZACIÓN EN PYTHON DATA SCIENCE.pdf</t>
  </si>
  <si>
    <t>E38</t>
  </si>
  <si>
    <t>Mijael Pampas
Giancarlos Barboza
Luis Espejo</t>
  </si>
  <si>
    <t>E74</t>
  </si>
  <si>
    <t>PY-CZ-01</t>
  </si>
  <si>
    <t>E47</t>
  </si>
  <si>
    <t>Alejandro Mas</t>
  </si>
  <si>
    <t>BROCHURE MS PROJECT.pdf</t>
  </si>
  <si>
    <t>BI-CZ-14</t>
  </si>
  <si>
    <t>José Huertas</t>
  </si>
  <si>
    <t>BROCHURE IA &amp; DEEP LEARNING.pdf</t>
  </si>
  <si>
    <t>KPIS LOGÍSTICOS POWER BI</t>
  </si>
  <si>
    <t>LG-CZ-15</t>
  </si>
  <si>
    <t>BROCHURE KPIS LOGISTICOS CON POWER BI.pdf</t>
  </si>
  <si>
    <t>ESP. FRONTEND</t>
  </si>
  <si>
    <t>PG-EZ-01</t>
  </si>
  <si>
    <t>PROG. WEB</t>
  </si>
  <si>
    <t>PROG. JAVA</t>
  </si>
  <si>
    <t>PG-CZ-01</t>
  </si>
  <si>
    <t>GEST. EST &amp; NEG. EFECT.</t>
  </si>
  <si>
    <t>RH-CZ-01</t>
  </si>
  <si>
    <t>Emile Avalo
Mariela Sandoval
Nardenia Hidalgo
Julio Robles
Karla Zevallos</t>
  </si>
  <si>
    <t>PC-CZ-16</t>
  </si>
  <si>
    <t>Alexander Zevallos</t>
  </si>
  <si>
    <t>ISO AMBIENTAL</t>
  </si>
  <si>
    <t>PC-CZ-11</t>
  </si>
  <si>
    <t>Jazmin Ordoñez</t>
  </si>
  <si>
    <t>BROCHURE ISO 14001 - GEST AMBIENTAL.pdf</t>
  </si>
  <si>
    <t>Aurio De La Cruz
William Valdivia
Selene Seclen
Lizandro Guzmán
Jorge Chira</t>
  </si>
  <si>
    <t>E25</t>
  </si>
  <si>
    <t>E28</t>
  </si>
  <si>
    <t>Aurio de la Cruz</t>
  </si>
  <si>
    <t>E88</t>
  </si>
  <si>
    <t>E82</t>
  </si>
  <si>
    <t>PLAN. FINANCIERO</t>
  </si>
  <si>
    <t>FI-CZ-07</t>
  </si>
  <si>
    <t>E65</t>
  </si>
  <si>
    <t>Rosmery Terreros</t>
  </si>
  <si>
    <t>LG-CZ-04</t>
  </si>
  <si>
    <t>Julio Robles</t>
  </si>
  <si>
    <t>BROCHURE GESTION DE TRANSPORTE Y CANALES DE DISTRIBUCIÓN.pdf</t>
  </si>
  <si>
    <t>SAP HANA HCM</t>
  </si>
  <si>
    <t>SA-CZ-12</t>
  </si>
  <si>
    <t>DOCENTE HCM.jpg</t>
  </si>
  <si>
    <t>BROCHURE SAP S4 HANA HCM.pdf</t>
  </si>
  <si>
    <t>E39</t>
  </si>
  <si>
    <t xml:space="preserve">Jhair Prado
</t>
  </si>
  <si>
    <t>E53</t>
  </si>
  <si>
    <t>E93</t>
  </si>
  <si>
    <t>E48</t>
  </si>
  <si>
    <t xml:space="preserve">Luis Euribe
</t>
  </si>
  <si>
    <t>Jhair Prado</t>
  </si>
  <si>
    <t>ESP. SQL SERVER</t>
  </si>
  <si>
    <t>BI-EZ-02</t>
  </si>
  <si>
    <t>E33</t>
  </si>
  <si>
    <t>Mijael Pampas
Jorge Rodriguez</t>
  </si>
  <si>
    <t>BROCHURE ESPECIALIZACION DE SQL.pdf</t>
  </si>
  <si>
    <t>E75</t>
  </si>
  <si>
    <t>Cesar Valencia</t>
  </si>
  <si>
    <t>ESP. FINANZAS</t>
  </si>
  <si>
    <t>FI-EZ-01</t>
  </si>
  <si>
    <t>CONT. FINANCIERA</t>
  </si>
  <si>
    <t>COST Y PRESUP</t>
  </si>
  <si>
    <t>Christian Montánchez
Ralphi Jauregui
Karim Millan</t>
  </si>
  <si>
    <t>BROCHURE ESPECIALIZACION EN FINANZAS APLICADAS.pdf</t>
  </si>
  <si>
    <t>FI-CZ-06</t>
  </si>
  <si>
    <t>Christian Montánchez</t>
  </si>
  <si>
    <t>BROCHURE Contabilidad Financiera con ERP.pdf</t>
  </si>
  <si>
    <t>CYBERSEGURIDAD</t>
  </si>
  <si>
    <t>PG-CZ-04</t>
  </si>
  <si>
    <t>Cynthia Salvatierra
Oscar Vásquez
Monica Olivas
Luis Euribe
Aldo Salazar</t>
  </si>
  <si>
    <t>E59</t>
  </si>
  <si>
    <t>E116</t>
  </si>
  <si>
    <t>E101</t>
  </si>
  <si>
    <t>SAP HANA MM PRESENCIAL</t>
  </si>
  <si>
    <t>SA-CP-12</t>
  </si>
  <si>
    <t>BROCHURE SAP S4 HANA MM PRESENCIAL.pdf</t>
  </si>
  <si>
    <t>SA-CZ-08</t>
  </si>
  <si>
    <t>BROCHURE SAP HANA EWM LOGISTICA Y ALMACENES.pdf</t>
  </si>
  <si>
    <t>E5</t>
  </si>
  <si>
    <t>PG-CZ-02</t>
  </si>
  <si>
    <t>BROCHURE PROGRAMACIÓN JAVASCRIPT WEB.pdf</t>
  </si>
  <si>
    <t>EMPLEABILIDAD I</t>
  </si>
  <si>
    <t>RH-CZ-02</t>
  </si>
  <si>
    <t>Giancarlos Barboza
Julio Ccari</t>
  </si>
  <si>
    <t>E83</t>
  </si>
  <si>
    <t>E43</t>
  </si>
  <si>
    <t>IA MARKETING</t>
  </si>
  <si>
    <t>MK-CZ-02</t>
  </si>
  <si>
    <t>BROCHURE IA APLICADO AL MARKETING.pdf</t>
  </si>
  <si>
    <t>E117</t>
  </si>
  <si>
    <t>E58</t>
  </si>
  <si>
    <t>E44</t>
  </si>
  <si>
    <t>Hernán Vizcardo</t>
  </si>
  <si>
    <t>LG-CZ-10</t>
  </si>
  <si>
    <t>BROCHURE LEAN LOGISTICS.pdf</t>
  </si>
  <si>
    <t>E89</t>
  </si>
  <si>
    <t>E32</t>
  </si>
  <si>
    <t xml:space="preserve">Katherine Huaroto
</t>
  </si>
  <si>
    <t>AUDITORIA</t>
  </si>
  <si>
    <t>PC-CZ-12</t>
  </si>
  <si>
    <t>Jorge Dávila</t>
  </si>
  <si>
    <t>BROCHURE AUDITORIA INTERNA QHSE.pdf</t>
  </si>
  <si>
    <t>E118</t>
  </si>
  <si>
    <t>PY-CZ-04</t>
  </si>
  <si>
    <t>Elmer León</t>
  </si>
  <si>
    <t>BROCHURE GESTIÓN FINANCIERA DE PROYECTOS.pdf</t>
  </si>
  <si>
    <t>E19</t>
  </si>
  <si>
    <t>E50</t>
  </si>
  <si>
    <t>Enrique Pinto</t>
  </si>
  <si>
    <t>E103</t>
  </si>
  <si>
    <t>E15</t>
  </si>
  <si>
    <t>Jorge Rodriguez
Moisés Bautista
Luis Espejo</t>
  </si>
  <si>
    <t>E77</t>
  </si>
  <si>
    <t>Heydi Santillan</t>
  </si>
  <si>
    <t>Roger  Liy</t>
  </si>
  <si>
    <t>Karla Zevallos</t>
  </si>
  <si>
    <t>Lizandro Guzmán</t>
  </si>
  <si>
    <t>E66</t>
  </si>
  <si>
    <t>FI-CZ-03</t>
  </si>
  <si>
    <t>Ralphi Jauregui</t>
  </si>
  <si>
    <t>BROCHURE COSTOS Y PRESUPUESTOS.pdf</t>
  </si>
  <si>
    <t>Selene Seclén</t>
  </si>
  <si>
    <t>Kevin Riquelme</t>
  </si>
  <si>
    <t>E104</t>
  </si>
  <si>
    <t>E54</t>
  </si>
  <si>
    <t>E90</t>
  </si>
  <si>
    <t xml:space="preserve">Luis Euribe
</t>
  </si>
  <si>
    <t>E105</t>
  </si>
  <si>
    <t>E67</t>
  </si>
  <si>
    <t>E45</t>
  </si>
  <si>
    <t>E106</t>
  </si>
  <si>
    <t>E119</t>
  </si>
  <si>
    <t>Jorge Chira</t>
  </si>
  <si>
    <t>E120</t>
  </si>
  <si>
    <t>E46</t>
  </si>
  <si>
    <t>E84</t>
  </si>
  <si>
    <t>E121</t>
  </si>
  <si>
    <t>E85</t>
  </si>
  <si>
    <t>E122</t>
  </si>
  <si>
    <t>E107</t>
  </si>
  <si>
    <t>E108</t>
  </si>
  <si>
    <t>E55</t>
  </si>
  <si>
    <t>E123</t>
  </si>
  <si>
    <t/>
  </si>
  <si>
    <t>1. LINEA</t>
  </si>
  <si>
    <t>3. TIPO</t>
  </si>
  <si>
    <t>4. CÓDIGO CRONOGRAMA</t>
  </si>
  <si>
    <t>TIPOLOGIA</t>
  </si>
  <si>
    <t>ESP. EN TRINORMA</t>
  </si>
  <si>
    <t>BROCHURE ESPECIALIZACIÓN EN TRINORMA.pdf</t>
  </si>
  <si>
    <t>ISO CALIDAD</t>
  </si>
  <si>
    <t>BROCHURE ISO 9001 - GEST CALIDAD.pdf</t>
  </si>
  <si>
    <t>CONTRATACIONES</t>
  </si>
  <si>
    <t>DIP GER. SIG.</t>
  </si>
  <si>
    <t>BROCHURE DIPLOMADO GERENCIA DE SISTEMAS INTEGRADOS DE GESTIÓN.pdf</t>
  </si>
  <si>
    <t>LEAN SIX SIGMA</t>
  </si>
  <si>
    <t>LEAN SIX SIGMA II</t>
  </si>
  <si>
    <t>LEAN SIX SIGMA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</si>
</sst>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>
    <font>
      <sz val="10"/>
      <color rgb="FF000000"/>
      <name val="Arial"/>
      <scheme val="minor"/>
    </font>
    <font>
      <b/>
      <sz val="9"/>
      <color rgb="FFFFFFFF"/>
      <name val="Nunito"/>
    </font>
    <font>
      <b/>
      <sz val="9"/>
      <color theme="1"/>
      <name val="Nunito"/>
    </font>
    <font>
      <sz val="8"/>
      <color theme="1"/>
      <name val="Nunito"/>
    </font>
    <font>
      <sz val="9"/>
      <color theme="1"/>
      <name val="Nunito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4A86E8"/>
        <bgColor rgb="FF4A86E8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2" fillId="0" borderId="0" xfId="0" applyFont="1" applyAlignment="1"/>
    <xf numFmtId="14" fontId="1" fillId="3" borderId="0" xfId="0" applyNumberFormat="1" applyFont="1" applyFill="1" applyAlignment="1"/>
    <xf numFmtId="0" fontId="1" fillId="3" borderId="0" xfId="0" applyFont="1" applyFill="1" applyAlignment="1"/>
    <xf numFmtId="0" fontId="1" fillId="3" borderId="0" xfId="0" applyFont="1" applyFill="1" applyAlignment="1"/>
    <xf numFmtId="0" fontId="3" fillId="0" borderId="0" xfId="0" applyFont="1" applyAlignment="1"/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4" fillId="0" borderId="0" xfId="0" applyFont="1"/>
    <xf numFmtId="0" fontId="5" fillId="0" borderId="0" xfId="0" applyFont="1" applyAlignment="1"/>
    <xf numFmtId="0" fontId="5" fillId="0" borderId="0" xfId="0" applyFont="1"/>
    <xf numFmtId="164" fontId="1" fillId="3" borderId="0" xfId="0" applyNumberFormat="1" applyFont="1" applyFill="1" applyAlignment="1"/>
    <xf numFmtId="164" fontId="0" fillId="0" borderId="0" xfId="0" applyNumberFormat="1" applyFont="1" applyAlignment="1"/>
    <xf numFmtId="16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50"/>
  <sheetViews>
    <sheetView tabSelected="1" topLeftCell="E1" workbookViewId="0">
      <pane ySplit="1" topLeftCell="A5" activePane="bottomLeft" state="frozen"/>
      <selection pane="bottomLeft" activeCell="L10" sqref="L10"/>
    </sheetView>
  </sheetViews>
  <sheetFormatPr baseColWidth="10" defaultColWidth="12.5703125" defaultRowHeight="15.75" customHeight="1" outlineLevelCol="1"/>
  <cols>
    <col min="1" max="1" width="13.42578125" customWidth="1"/>
    <col min="2" max="2" width="14" customWidth="1"/>
    <col min="3" max="3" width="10.140625" customWidth="1"/>
    <col min="4" max="5" width="8.28515625" customWidth="1" outlineLevel="1"/>
    <col min="6" max="6" width="8.85546875" style="19" customWidth="1"/>
    <col min="7" max="7" width="8.28515625" customWidth="1" outlineLevel="1"/>
    <col min="8" max="8" width="8.85546875" style="19" customWidth="1"/>
    <col min="9" max="9" width="8.28515625" customWidth="1" outlineLevel="1"/>
    <col min="10" max="10" width="8.85546875" style="19" customWidth="1"/>
    <col min="11" max="11" width="8.28515625" customWidth="1" outlineLevel="1"/>
    <col min="12" max="12" width="8.85546875" style="19" customWidth="1"/>
    <col min="13" max="13" width="8.28515625" customWidth="1" outlineLevel="1"/>
    <col min="14" max="14" width="8.85546875" style="19" customWidth="1"/>
    <col min="15" max="15" width="11.28515625" style="19" customWidth="1"/>
    <col min="16" max="19" width="9" customWidth="1"/>
    <col min="20" max="20" width="11.28515625" style="19" customWidth="1"/>
    <col min="21" max="24" width="5.85546875" customWidth="1"/>
  </cols>
  <sheetData>
    <row r="1" spans="1:24" ht="15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0" t="s">
        <v>5</v>
      </c>
      <c r="G1" s="4" t="s">
        <v>6</v>
      </c>
      <c r="H1" s="20" t="s">
        <v>7</v>
      </c>
      <c r="I1" s="4" t="s">
        <v>8</v>
      </c>
      <c r="J1" s="20" t="s">
        <v>9</v>
      </c>
      <c r="K1" s="4" t="s">
        <v>10</v>
      </c>
      <c r="L1" s="20" t="s">
        <v>11</v>
      </c>
      <c r="M1" s="4" t="s">
        <v>12</v>
      </c>
      <c r="N1" s="20" t="s">
        <v>13</v>
      </c>
      <c r="O1" s="18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18" t="s">
        <v>19</v>
      </c>
      <c r="U1" s="7" t="s">
        <v>20</v>
      </c>
      <c r="V1" s="7" t="s">
        <v>21</v>
      </c>
      <c r="W1" s="5"/>
      <c r="X1" s="5"/>
    </row>
    <row r="2" spans="1:24" ht="15.75" customHeight="1">
      <c r="A2" s="8" t="s">
        <v>22</v>
      </c>
      <c r="B2" s="9" t="s">
        <v>23</v>
      </c>
      <c r="C2" s="9" t="s">
        <v>24</v>
      </c>
      <c r="D2" s="9" t="s">
        <v>25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>
        <v>45751</v>
      </c>
      <c r="P2" s="9" t="s">
        <v>26</v>
      </c>
      <c r="Q2" s="9" t="s">
        <v>27</v>
      </c>
      <c r="R2" s="11"/>
      <c r="S2" s="11">
        <v>2</v>
      </c>
      <c r="T2" s="10">
        <v>45752</v>
      </c>
      <c r="U2" s="11"/>
      <c r="V2" s="11"/>
      <c r="W2" s="11"/>
      <c r="X2" s="11"/>
    </row>
    <row r="3" spans="1:24" ht="15.75" customHeight="1">
      <c r="A3" s="8" t="s">
        <v>28</v>
      </c>
      <c r="B3" s="9" t="s">
        <v>29</v>
      </c>
      <c r="C3" s="9" t="s">
        <v>30</v>
      </c>
      <c r="D3" s="9" t="s">
        <v>31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>
        <v>45748</v>
      </c>
      <c r="P3" s="9" t="s">
        <v>32</v>
      </c>
      <c r="Q3" s="9" t="s">
        <v>33</v>
      </c>
      <c r="R3" s="11" t="s">
        <v>34</v>
      </c>
      <c r="S3" s="11">
        <v>6</v>
      </c>
      <c r="T3" s="10">
        <v>45769</v>
      </c>
      <c r="U3" s="11"/>
      <c r="V3" s="11" t="s">
        <v>35</v>
      </c>
      <c r="W3" s="11"/>
      <c r="X3" s="11"/>
    </row>
    <row r="4" spans="1:24" ht="15.75" customHeight="1">
      <c r="A4" s="8" t="s">
        <v>36</v>
      </c>
      <c r="B4" s="9" t="s">
        <v>37</v>
      </c>
      <c r="C4" s="9" t="s">
        <v>38</v>
      </c>
      <c r="D4" s="9" t="s">
        <v>39</v>
      </c>
      <c r="E4" s="10" t="s">
        <v>40</v>
      </c>
      <c r="F4" s="10">
        <v>45753</v>
      </c>
      <c r="G4" s="10" t="s">
        <v>41</v>
      </c>
      <c r="H4" s="10">
        <v>45809</v>
      </c>
      <c r="I4" s="10" t="s">
        <v>42</v>
      </c>
      <c r="J4" s="10">
        <v>45872</v>
      </c>
      <c r="K4" s="10" t="s">
        <v>43</v>
      </c>
      <c r="L4" s="10">
        <v>45914</v>
      </c>
      <c r="M4" s="10" t="s">
        <v>44</v>
      </c>
      <c r="N4" s="10">
        <v>45956</v>
      </c>
      <c r="O4" s="10">
        <v>45753</v>
      </c>
      <c r="P4" s="9" t="s">
        <v>45</v>
      </c>
      <c r="Q4" s="9" t="s">
        <v>46</v>
      </c>
      <c r="R4" s="11" t="s">
        <v>47</v>
      </c>
      <c r="S4" s="11">
        <v>29</v>
      </c>
      <c r="T4" s="10">
        <v>45991</v>
      </c>
      <c r="U4" s="11"/>
      <c r="V4" s="11" t="s">
        <v>48</v>
      </c>
      <c r="W4" s="11"/>
      <c r="X4" s="11"/>
    </row>
    <row r="5" spans="1:24" ht="15.75" customHeight="1">
      <c r="A5" s="8" t="s">
        <v>49</v>
      </c>
      <c r="B5" s="9" t="s">
        <v>50</v>
      </c>
      <c r="C5" s="9" t="s">
        <v>51</v>
      </c>
      <c r="D5" s="9" t="s">
        <v>52</v>
      </c>
      <c r="E5" s="10" t="s">
        <v>40</v>
      </c>
      <c r="F5" s="10">
        <v>45753</v>
      </c>
      <c r="G5" s="10" t="s">
        <v>41</v>
      </c>
      <c r="H5" s="10">
        <v>45809</v>
      </c>
      <c r="I5" s="10" t="s">
        <v>42</v>
      </c>
      <c r="J5" s="10">
        <v>45872</v>
      </c>
      <c r="K5" s="10"/>
      <c r="L5" s="10"/>
      <c r="M5" s="10"/>
      <c r="N5" s="10"/>
      <c r="O5" s="10">
        <v>45753</v>
      </c>
      <c r="P5" s="9" t="s">
        <v>45</v>
      </c>
      <c r="Q5" s="9" t="s">
        <v>46</v>
      </c>
      <c r="R5" s="11" t="s">
        <v>53</v>
      </c>
      <c r="S5" s="11">
        <v>17</v>
      </c>
      <c r="T5" s="10">
        <v>45907</v>
      </c>
      <c r="U5" s="11"/>
      <c r="V5" s="11" t="s">
        <v>54</v>
      </c>
      <c r="W5" s="11"/>
      <c r="X5" s="11"/>
    </row>
    <row r="6" spans="1:24" ht="15.75" customHeight="1">
      <c r="A6" s="8" t="s">
        <v>28</v>
      </c>
      <c r="B6" s="9" t="s">
        <v>40</v>
      </c>
      <c r="C6" s="9" t="s">
        <v>55</v>
      </c>
      <c r="D6" s="9" t="s">
        <v>56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>
        <v>45753</v>
      </c>
      <c r="P6" s="9" t="s">
        <v>45</v>
      </c>
      <c r="Q6" s="9" t="s">
        <v>46</v>
      </c>
      <c r="R6" s="11" t="s">
        <v>57</v>
      </c>
      <c r="S6" s="11">
        <v>6</v>
      </c>
      <c r="T6" s="10">
        <v>45802</v>
      </c>
      <c r="U6" s="11"/>
      <c r="V6" s="11" t="s">
        <v>58</v>
      </c>
      <c r="W6" s="11"/>
      <c r="X6" s="11"/>
    </row>
    <row r="7" spans="1:24" ht="15.75" customHeight="1">
      <c r="A7" s="8" t="s">
        <v>59</v>
      </c>
      <c r="B7" s="9" t="s">
        <v>60</v>
      </c>
      <c r="C7" s="9" t="s">
        <v>61</v>
      </c>
      <c r="D7" s="9" t="s">
        <v>62</v>
      </c>
      <c r="E7" s="10" t="s">
        <v>63</v>
      </c>
      <c r="F7" s="10">
        <v>45748</v>
      </c>
      <c r="G7" s="10" t="s">
        <v>64</v>
      </c>
      <c r="H7" s="10">
        <v>45771</v>
      </c>
      <c r="I7" s="10" t="s">
        <v>65</v>
      </c>
      <c r="J7" s="10">
        <v>45799</v>
      </c>
      <c r="K7" s="10"/>
      <c r="L7" s="10"/>
      <c r="M7" s="10"/>
      <c r="N7" s="10"/>
      <c r="O7" s="10">
        <v>45748</v>
      </c>
      <c r="P7" s="9" t="s">
        <v>32</v>
      </c>
      <c r="Q7" s="9" t="s">
        <v>33</v>
      </c>
      <c r="R7" s="11" t="s">
        <v>66</v>
      </c>
      <c r="S7" s="11">
        <v>18</v>
      </c>
      <c r="T7" s="10">
        <v>45762</v>
      </c>
      <c r="U7" s="11"/>
      <c r="V7" s="11" t="s">
        <v>67</v>
      </c>
      <c r="W7" s="11"/>
      <c r="X7" s="11"/>
    </row>
    <row r="8" spans="1:24" ht="15.75" customHeight="1">
      <c r="A8" s="8" t="s">
        <v>59</v>
      </c>
      <c r="B8" s="9" t="s">
        <v>68</v>
      </c>
      <c r="C8" s="9" t="s">
        <v>69</v>
      </c>
      <c r="D8" s="9" t="s">
        <v>70</v>
      </c>
      <c r="E8" s="10" t="s">
        <v>63</v>
      </c>
      <c r="F8" s="10">
        <v>45748</v>
      </c>
      <c r="G8" s="10" t="s">
        <v>64</v>
      </c>
      <c r="H8" s="10">
        <v>45771</v>
      </c>
      <c r="I8" s="10" t="s">
        <v>71</v>
      </c>
      <c r="J8" s="10">
        <v>45799</v>
      </c>
      <c r="K8" s="10"/>
      <c r="L8" s="10"/>
      <c r="M8" s="10"/>
      <c r="N8" s="10"/>
      <c r="O8" s="10">
        <v>45748</v>
      </c>
      <c r="P8" s="9" t="s">
        <v>32</v>
      </c>
      <c r="Q8" s="9" t="s">
        <v>33</v>
      </c>
      <c r="R8" s="11" t="s">
        <v>72</v>
      </c>
      <c r="S8" s="11">
        <v>18</v>
      </c>
      <c r="T8" s="10">
        <v>45811</v>
      </c>
      <c r="U8" s="11"/>
      <c r="V8" s="11" t="s">
        <v>73</v>
      </c>
      <c r="W8" s="11"/>
      <c r="X8" s="11"/>
    </row>
    <row r="9" spans="1:24" ht="15.75" customHeight="1">
      <c r="A9" s="8" t="s">
        <v>59</v>
      </c>
      <c r="B9" s="9" t="s">
        <v>74</v>
      </c>
      <c r="C9" s="9" t="s">
        <v>75</v>
      </c>
      <c r="D9" s="9" t="s">
        <v>76</v>
      </c>
      <c r="E9" s="10" t="s">
        <v>63</v>
      </c>
      <c r="F9" s="10">
        <v>45748</v>
      </c>
      <c r="G9" s="10" t="s">
        <v>64</v>
      </c>
      <c r="H9" s="10">
        <v>45771</v>
      </c>
      <c r="I9" s="10"/>
      <c r="J9" s="10"/>
      <c r="K9" s="10"/>
      <c r="L9" s="10"/>
      <c r="M9" s="10"/>
      <c r="N9" s="10"/>
      <c r="O9" s="10">
        <v>45748</v>
      </c>
      <c r="P9" s="9" t="s">
        <v>32</v>
      </c>
      <c r="Q9" s="9" t="s">
        <v>33</v>
      </c>
      <c r="R9" s="11" t="s">
        <v>77</v>
      </c>
      <c r="S9" s="11">
        <v>12</v>
      </c>
      <c r="T9" s="10">
        <v>45783</v>
      </c>
      <c r="U9" s="11"/>
      <c r="V9" s="11" t="s">
        <v>78</v>
      </c>
      <c r="W9" s="11"/>
      <c r="X9" s="11"/>
    </row>
    <row r="10" spans="1:24" ht="15.75" customHeight="1">
      <c r="A10" s="8" t="s">
        <v>28</v>
      </c>
      <c r="B10" s="9" t="s">
        <v>63</v>
      </c>
      <c r="C10" s="9" t="s">
        <v>79</v>
      </c>
      <c r="D10" s="9" t="s">
        <v>80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>
        <v>45748</v>
      </c>
      <c r="P10" s="9" t="s">
        <v>32</v>
      </c>
      <c r="Q10" s="9" t="s">
        <v>33</v>
      </c>
      <c r="R10" s="11" t="s">
        <v>81</v>
      </c>
      <c r="S10" s="11">
        <v>6</v>
      </c>
      <c r="T10" s="10">
        <v>45769</v>
      </c>
      <c r="U10" s="11"/>
      <c r="V10" s="11" t="s">
        <v>82</v>
      </c>
      <c r="W10" s="11"/>
      <c r="X10" s="11"/>
    </row>
    <row r="11" spans="1:24" ht="15.75" customHeight="1">
      <c r="A11" s="8" t="s">
        <v>59</v>
      </c>
      <c r="B11" s="9" t="s">
        <v>83</v>
      </c>
      <c r="C11" s="9" t="s">
        <v>84</v>
      </c>
      <c r="D11" s="9" t="s">
        <v>85</v>
      </c>
      <c r="E11" s="10" t="s">
        <v>86</v>
      </c>
      <c r="F11" s="10">
        <v>45750</v>
      </c>
      <c r="G11" s="10" t="s">
        <v>87</v>
      </c>
      <c r="H11" s="10">
        <v>45785</v>
      </c>
      <c r="I11" s="10"/>
      <c r="J11" s="10"/>
      <c r="K11" s="10"/>
      <c r="L11" s="10"/>
      <c r="M11" s="10"/>
      <c r="N11" s="10"/>
      <c r="O11" s="10">
        <v>45750</v>
      </c>
      <c r="P11" s="9" t="s">
        <v>32</v>
      </c>
      <c r="Q11" s="9" t="s">
        <v>33</v>
      </c>
      <c r="R11" s="11" t="s">
        <v>88</v>
      </c>
      <c r="S11" s="11">
        <v>12</v>
      </c>
      <c r="T11" s="10">
        <v>45804</v>
      </c>
      <c r="U11" s="11"/>
      <c r="V11" s="11" t="s">
        <v>89</v>
      </c>
      <c r="W11" s="11"/>
      <c r="X11" s="11"/>
    </row>
    <row r="12" spans="1:24" ht="15.75" customHeight="1">
      <c r="A12" s="8" t="s">
        <v>28</v>
      </c>
      <c r="B12" s="9" t="s">
        <v>86</v>
      </c>
      <c r="C12" s="9" t="s">
        <v>90</v>
      </c>
      <c r="D12" s="9" t="s">
        <v>25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>
        <v>45750</v>
      </c>
      <c r="P12" s="9" t="s">
        <v>32</v>
      </c>
      <c r="Q12" s="9" t="s">
        <v>33</v>
      </c>
      <c r="R12" s="11" t="s">
        <v>91</v>
      </c>
      <c r="S12" s="11">
        <v>6</v>
      </c>
      <c r="T12" s="10">
        <v>45771</v>
      </c>
      <c r="U12" s="11"/>
      <c r="V12" s="11" t="s">
        <v>92</v>
      </c>
      <c r="W12" s="11"/>
      <c r="X12" s="11"/>
    </row>
    <row r="13" spans="1:24" ht="15.75" customHeight="1">
      <c r="A13" s="8" t="s">
        <v>28</v>
      </c>
      <c r="B13" s="9" t="s">
        <v>93</v>
      </c>
      <c r="C13" s="9" t="s">
        <v>94</v>
      </c>
      <c r="D13" s="9" t="s">
        <v>95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>
        <v>45759</v>
      </c>
      <c r="P13" s="9" t="s">
        <v>96</v>
      </c>
      <c r="Q13" s="9" t="s">
        <v>97</v>
      </c>
      <c r="R13" s="11" t="s">
        <v>98</v>
      </c>
      <c r="S13" s="11">
        <v>5</v>
      </c>
      <c r="T13" s="10">
        <v>45794</v>
      </c>
      <c r="U13" s="11"/>
      <c r="V13" s="11" t="s">
        <v>99</v>
      </c>
      <c r="W13" s="11"/>
      <c r="X13" s="11"/>
    </row>
    <row r="14" spans="1:24" ht="15.75" customHeight="1">
      <c r="A14" s="8" t="s">
        <v>28</v>
      </c>
      <c r="B14" s="9" t="s">
        <v>100</v>
      </c>
      <c r="C14" s="9" t="s">
        <v>101</v>
      </c>
      <c r="D14" s="9" t="s">
        <v>102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>
        <v>45752</v>
      </c>
      <c r="P14" s="9" t="s">
        <v>96</v>
      </c>
      <c r="Q14" s="9" t="s">
        <v>103</v>
      </c>
      <c r="R14" s="11" t="s">
        <v>104</v>
      </c>
      <c r="S14" s="11">
        <v>6</v>
      </c>
      <c r="T14" s="10">
        <v>45787</v>
      </c>
      <c r="U14" s="11"/>
      <c r="V14" s="11" t="s">
        <v>105</v>
      </c>
      <c r="W14" s="11"/>
      <c r="X14" s="11"/>
    </row>
    <row r="15" spans="1:24" ht="15.75" customHeight="1">
      <c r="A15" s="8" t="s">
        <v>59</v>
      </c>
      <c r="B15" s="9" t="s">
        <v>106</v>
      </c>
      <c r="C15" s="9" t="s">
        <v>107</v>
      </c>
      <c r="D15" s="9" t="s">
        <v>108</v>
      </c>
      <c r="E15" s="10" t="s">
        <v>109</v>
      </c>
      <c r="F15" s="10">
        <v>45752</v>
      </c>
      <c r="G15" s="10" t="s">
        <v>63</v>
      </c>
      <c r="H15" s="10">
        <v>45801</v>
      </c>
      <c r="I15" s="10"/>
      <c r="J15" s="10"/>
      <c r="K15" s="10"/>
      <c r="L15" s="10"/>
      <c r="M15" s="10"/>
      <c r="N15" s="10"/>
      <c r="O15" s="10">
        <v>45752</v>
      </c>
      <c r="P15" s="9" t="s">
        <v>96</v>
      </c>
      <c r="Q15" s="9" t="s">
        <v>103</v>
      </c>
      <c r="R15" s="11" t="s">
        <v>110</v>
      </c>
      <c r="S15" s="11">
        <v>12</v>
      </c>
      <c r="T15" s="10">
        <v>45829</v>
      </c>
      <c r="U15" s="11"/>
      <c r="V15" s="11" t="s">
        <v>111</v>
      </c>
      <c r="W15" s="11"/>
      <c r="X15" s="11"/>
    </row>
    <row r="16" spans="1:24" ht="15.75" customHeight="1">
      <c r="A16" s="8" t="s">
        <v>28</v>
      </c>
      <c r="B16" s="9" t="s">
        <v>109</v>
      </c>
      <c r="C16" s="9" t="s">
        <v>112</v>
      </c>
      <c r="D16" s="9" t="s">
        <v>113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>
        <v>45752</v>
      </c>
      <c r="P16" s="9" t="s">
        <v>96</v>
      </c>
      <c r="Q16" s="9" t="s">
        <v>103</v>
      </c>
      <c r="R16" s="11" t="s">
        <v>114</v>
      </c>
      <c r="S16" s="11">
        <v>6</v>
      </c>
      <c r="T16" s="10">
        <v>45787</v>
      </c>
      <c r="U16" s="11"/>
      <c r="V16" s="11" t="s">
        <v>115</v>
      </c>
      <c r="W16" s="11"/>
      <c r="X16" s="11"/>
    </row>
    <row r="17" spans="1:24" ht="15.75" customHeight="1">
      <c r="A17" s="8" t="s">
        <v>28</v>
      </c>
      <c r="B17" s="9" t="s">
        <v>116</v>
      </c>
      <c r="C17" s="9" t="s">
        <v>117</v>
      </c>
      <c r="D17" s="9" t="s">
        <v>118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>
        <v>45760</v>
      </c>
      <c r="P17" s="9" t="s">
        <v>45</v>
      </c>
      <c r="Q17" s="9" t="s">
        <v>46</v>
      </c>
      <c r="R17" s="11" t="s">
        <v>81</v>
      </c>
      <c r="S17" s="11">
        <v>6</v>
      </c>
      <c r="T17" s="10">
        <v>45802</v>
      </c>
      <c r="U17" s="11"/>
      <c r="V17" s="11" t="s">
        <v>119</v>
      </c>
      <c r="W17" s="11"/>
      <c r="X17" s="11"/>
    </row>
    <row r="18" spans="1:24" ht="15.75" customHeight="1">
      <c r="A18" s="8" t="s">
        <v>36</v>
      </c>
      <c r="B18" s="9" t="s">
        <v>120</v>
      </c>
      <c r="C18" s="9" t="s">
        <v>121</v>
      </c>
      <c r="D18" s="9" t="s">
        <v>122</v>
      </c>
      <c r="E18" s="10" t="s">
        <v>123</v>
      </c>
      <c r="F18" s="10">
        <v>45753</v>
      </c>
      <c r="G18" s="10" t="s">
        <v>124</v>
      </c>
      <c r="H18" s="10">
        <v>45802</v>
      </c>
      <c r="I18" s="10" t="s">
        <v>125</v>
      </c>
      <c r="J18" s="10">
        <v>45851</v>
      </c>
      <c r="K18" s="10" t="s">
        <v>126</v>
      </c>
      <c r="L18" s="10">
        <v>45893</v>
      </c>
      <c r="M18" s="10" t="s">
        <v>127</v>
      </c>
      <c r="N18" s="10">
        <v>45935</v>
      </c>
      <c r="O18" s="10">
        <v>45753</v>
      </c>
      <c r="P18" s="9" t="s">
        <v>45</v>
      </c>
      <c r="Q18" s="9" t="s">
        <v>46</v>
      </c>
      <c r="R18" s="11" t="s">
        <v>128</v>
      </c>
      <c r="S18" s="11">
        <v>30</v>
      </c>
      <c r="T18" s="10">
        <v>45970</v>
      </c>
      <c r="U18" s="11"/>
      <c r="V18" s="11" t="s">
        <v>129</v>
      </c>
      <c r="W18" s="11"/>
      <c r="X18" s="11"/>
    </row>
    <row r="19" spans="1:24" ht="15.75" customHeight="1">
      <c r="A19" s="8" t="s">
        <v>28</v>
      </c>
      <c r="B19" s="9" t="s">
        <v>123</v>
      </c>
      <c r="C19" s="9" t="s">
        <v>130</v>
      </c>
      <c r="D19" s="9" t="s">
        <v>131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>
        <v>45753</v>
      </c>
      <c r="P19" s="9" t="s">
        <v>45</v>
      </c>
      <c r="Q19" s="9" t="s">
        <v>46</v>
      </c>
      <c r="R19" s="11" t="s">
        <v>132</v>
      </c>
      <c r="S19" s="11">
        <v>6</v>
      </c>
      <c r="T19" s="10">
        <v>45788</v>
      </c>
      <c r="U19" s="11"/>
      <c r="V19" s="11" t="s">
        <v>133</v>
      </c>
      <c r="W19" s="11"/>
      <c r="X19" s="11"/>
    </row>
    <row r="20" spans="1:24" ht="15.75" customHeight="1">
      <c r="A20" s="8" t="s">
        <v>28</v>
      </c>
      <c r="B20" s="9" t="s">
        <v>134</v>
      </c>
      <c r="C20" s="9" t="s">
        <v>135</v>
      </c>
      <c r="D20" s="9" t="s">
        <v>76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>
        <v>45756</v>
      </c>
      <c r="P20" s="9" t="s">
        <v>136</v>
      </c>
      <c r="Q20" s="9" t="s">
        <v>33</v>
      </c>
      <c r="R20" s="11" t="s">
        <v>137</v>
      </c>
      <c r="S20" s="11">
        <v>6</v>
      </c>
      <c r="T20" s="10">
        <v>45775</v>
      </c>
      <c r="U20" s="11"/>
      <c r="V20" s="11" t="s">
        <v>138</v>
      </c>
      <c r="W20" s="11"/>
      <c r="X20" s="11"/>
    </row>
    <row r="21" spans="1:24" ht="15.75" customHeight="1">
      <c r="A21" s="8" t="s">
        <v>28</v>
      </c>
      <c r="B21" s="9" t="s">
        <v>100</v>
      </c>
      <c r="C21" s="9" t="s">
        <v>101</v>
      </c>
      <c r="D21" s="9" t="s">
        <v>139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>
        <v>45757</v>
      </c>
      <c r="P21" s="9" t="s">
        <v>32</v>
      </c>
      <c r="Q21" s="9" t="s">
        <v>33</v>
      </c>
      <c r="R21" s="11" t="s">
        <v>140</v>
      </c>
      <c r="S21" s="11">
        <v>6</v>
      </c>
      <c r="T21" s="10">
        <v>45783</v>
      </c>
      <c r="U21" s="11"/>
      <c r="V21" s="11" t="s">
        <v>105</v>
      </c>
      <c r="W21" s="11"/>
      <c r="X21" s="11"/>
    </row>
    <row r="22" spans="1:24" ht="15.75" customHeight="1">
      <c r="A22" s="8" t="s">
        <v>28</v>
      </c>
      <c r="B22" s="9" t="s">
        <v>42</v>
      </c>
      <c r="C22" s="9" t="s">
        <v>141</v>
      </c>
      <c r="D22" s="9" t="s">
        <v>142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>
        <v>45757</v>
      </c>
      <c r="P22" s="9" t="s">
        <v>32</v>
      </c>
      <c r="Q22" s="9" t="s">
        <v>33</v>
      </c>
      <c r="R22" s="11" t="s">
        <v>143</v>
      </c>
      <c r="S22" s="11">
        <v>6</v>
      </c>
      <c r="T22" s="10">
        <v>45778</v>
      </c>
      <c r="U22" s="11"/>
      <c r="V22" s="11"/>
      <c r="W22" s="11"/>
      <c r="X22" s="11"/>
    </row>
    <row r="23" spans="1:24" ht="15.75" customHeight="1">
      <c r="A23" s="8" t="s">
        <v>28</v>
      </c>
      <c r="B23" s="9" t="s">
        <v>144</v>
      </c>
      <c r="C23" s="9" t="s">
        <v>145</v>
      </c>
      <c r="D23" s="9" t="s">
        <v>108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>
        <v>45759</v>
      </c>
      <c r="P23" s="9" t="s">
        <v>96</v>
      </c>
      <c r="Q23" s="9" t="s">
        <v>103</v>
      </c>
      <c r="R23" s="11" t="s">
        <v>146</v>
      </c>
      <c r="S23" s="11">
        <v>6</v>
      </c>
      <c r="T23" s="10">
        <v>45829</v>
      </c>
      <c r="U23" s="11"/>
      <c r="V23" s="11" t="s">
        <v>147</v>
      </c>
      <c r="W23" s="11"/>
      <c r="X23" s="11"/>
    </row>
    <row r="24" spans="1:24" ht="15.75" customHeight="1">
      <c r="A24" s="8" t="s">
        <v>28</v>
      </c>
      <c r="B24" s="9" t="s">
        <v>125</v>
      </c>
      <c r="C24" s="9" t="s">
        <v>148</v>
      </c>
      <c r="D24" s="9" t="s">
        <v>149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>
        <v>45759</v>
      </c>
      <c r="P24" s="9" t="s">
        <v>96</v>
      </c>
      <c r="Q24" s="9" t="s">
        <v>103</v>
      </c>
      <c r="R24" s="11" t="s">
        <v>150</v>
      </c>
      <c r="S24" s="11">
        <v>6</v>
      </c>
      <c r="T24" s="10">
        <v>45794</v>
      </c>
      <c r="U24" s="11"/>
      <c r="V24" s="11" t="s">
        <v>151</v>
      </c>
      <c r="W24" s="11"/>
      <c r="X24" s="11"/>
    </row>
    <row r="25" spans="1:24" ht="15.75" customHeight="1">
      <c r="A25" s="8" t="s">
        <v>59</v>
      </c>
      <c r="B25" s="9" t="s">
        <v>152</v>
      </c>
      <c r="C25" s="9" t="s">
        <v>153</v>
      </c>
      <c r="D25" s="9" t="s">
        <v>70</v>
      </c>
      <c r="E25" s="10" t="s">
        <v>42</v>
      </c>
      <c r="F25" s="10">
        <v>45760</v>
      </c>
      <c r="G25" s="10" t="s">
        <v>154</v>
      </c>
      <c r="H25" s="10">
        <v>45809</v>
      </c>
      <c r="I25" s="10"/>
      <c r="J25" s="10"/>
      <c r="K25" s="10"/>
      <c r="L25" s="10"/>
      <c r="M25" s="10"/>
      <c r="N25" s="10"/>
      <c r="O25" s="10">
        <v>45760</v>
      </c>
      <c r="P25" s="9" t="s">
        <v>45</v>
      </c>
      <c r="Q25" s="9" t="s">
        <v>46</v>
      </c>
      <c r="R25" s="11" t="s">
        <v>155</v>
      </c>
      <c r="S25" s="11">
        <v>12</v>
      </c>
      <c r="T25" s="10">
        <v>45851</v>
      </c>
      <c r="U25" s="11"/>
      <c r="V25" s="11"/>
      <c r="W25" s="11"/>
      <c r="X25" s="11"/>
    </row>
    <row r="26" spans="1:24" ht="15.75" customHeight="1">
      <c r="A26" s="8" t="s">
        <v>28</v>
      </c>
      <c r="B26" s="9" t="s">
        <v>42</v>
      </c>
      <c r="C26" s="9" t="s">
        <v>141</v>
      </c>
      <c r="D26" s="9" t="s">
        <v>156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>
        <v>45760</v>
      </c>
      <c r="P26" s="9" t="s">
        <v>45</v>
      </c>
      <c r="Q26" s="9" t="s">
        <v>46</v>
      </c>
      <c r="R26" s="11" t="s">
        <v>143</v>
      </c>
      <c r="S26" s="11">
        <v>6</v>
      </c>
      <c r="T26" s="10">
        <v>45802</v>
      </c>
      <c r="U26" s="11"/>
      <c r="V26" s="11"/>
      <c r="W26" s="11"/>
      <c r="X26" s="11"/>
    </row>
    <row r="27" spans="1:24" ht="15.75" customHeight="1">
      <c r="A27" s="8" t="s">
        <v>28</v>
      </c>
      <c r="B27" s="9" t="s">
        <v>157</v>
      </c>
      <c r="C27" s="9" t="s">
        <v>158</v>
      </c>
      <c r="D27" s="9" t="s">
        <v>159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>
        <v>45760</v>
      </c>
      <c r="P27" s="9" t="s">
        <v>45</v>
      </c>
      <c r="Q27" s="9" t="s">
        <v>46</v>
      </c>
      <c r="R27" s="11" t="s">
        <v>160</v>
      </c>
      <c r="S27" s="11">
        <v>5</v>
      </c>
      <c r="T27" s="10">
        <v>45802</v>
      </c>
      <c r="U27" s="11"/>
      <c r="V27" s="11" t="s">
        <v>161</v>
      </c>
      <c r="W27" s="11"/>
      <c r="X27" s="11"/>
    </row>
    <row r="28" spans="1:24" ht="15.75" customHeight="1">
      <c r="A28" s="8" t="s">
        <v>28</v>
      </c>
      <c r="B28" s="9" t="s">
        <v>127</v>
      </c>
      <c r="C28" s="9" t="s">
        <v>162</v>
      </c>
      <c r="D28" s="9" t="s">
        <v>163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>
        <v>45760</v>
      </c>
      <c r="P28" s="9" t="s">
        <v>45</v>
      </c>
      <c r="Q28" s="9" t="s">
        <v>46</v>
      </c>
      <c r="R28" s="11" t="s">
        <v>164</v>
      </c>
      <c r="S28" s="11">
        <v>6</v>
      </c>
      <c r="T28" s="10">
        <v>45795</v>
      </c>
      <c r="U28" s="11"/>
      <c r="V28" s="11" t="s">
        <v>165</v>
      </c>
      <c r="W28" s="11"/>
      <c r="X28" s="11"/>
    </row>
    <row r="29" spans="1:24" ht="15.75" customHeight="1">
      <c r="A29" s="8" t="s">
        <v>49</v>
      </c>
      <c r="B29" s="9" t="s">
        <v>166</v>
      </c>
      <c r="C29" s="9" t="s">
        <v>167</v>
      </c>
      <c r="D29" s="9" t="s">
        <v>52</v>
      </c>
      <c r="E29" s="10" t="s">
        <v>124</v>
      </c>
      <c r="F29" s="10">
        <v>45763</v>
      </c>
      <c r="G29" s="10" t="s">
        <v>125</v>
      </c>
      <c r="H29" s="10">
        <v>45791</v>
      </c>
      <c r="I29" s="10" t="s">
        <v>126</v>
      </c>
      <c r="J29" s="10">
        <v>45819</v>
      </c>
      <c r="K29" s="10"/>
      <c r="L29" s="10"/>
      <c r="M29" s="10"/>
      <c r="N29" s="10"/>
      <c r="O29" s="10">
        <v>45763</v>
      </c>
      <c r="P29" s="9" t="s">
        <v>136</v>
      </c>
      <c r="Q29" s="9" t="s">
        <v>33</v>
      </c>
      <c r="R29" s="11" t="s">
        <v>168</v>
      </c>
      <c r="S29" s="11">
        <v>18</v>
      </c>
      <c r="T29" s="10">
        <v>45838</v>
      </c>
      <c r="U29" s="11"/>
      <c r="V29" s="11" t="s">
        <v>169</v>
      </c>
      <c r="W29" s="11"/>
      <c r="X29" s="11"/>
    </row>
    <row r="30" spans="1:24" ht="15.75" customHeight="1">
      <c r="A30" s="8" t="s">
        <v>28</v>
      </c>
      <c r="B30" s="9" t="s">
        <v>124</v>
      </c>
      <c r="C30" s="9" t="s">
        <v>170</v>
      </c>
      <c r="D30" s="9" t="s">
        <v>171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45763</v>
      </c>
      <c r="P30" s="9" t="s">
        <v>136</v>
      </c>
      <c r="Q30" s="9" t="s">
        <v>33</v>
      </c>
      <c r="R30" s="11" t="s">
        <v>172</v>
      </c>
      <c r="S30" s="11">
        <v>6</v>
      </c>
      <c r="T30" s="10">
        <v>45782</v>
      </c>
      <c r="U30" s="11"/>
      <c r="V30" s="11" t="s">
        <v>173</v>
      </c>
      <c r="W30" s="11"/>
      <c r="X30" s="11"/>
    </row>
    <row r="31" spans="1:24" ht="15.75" customHeight="1">
      <c r="A31" s="8" t="s">
        <v>59</v>
      </c>
      <c r="B31" s="9" t="s">
        <v>174</v>
      </c>
      <c r="C31" s="9" t="s">
        <v>175</v>
      </c>
      <c r="D31" s="9" t="s">
        <v>176</v>
      </c>
      <c r="E31" s="10" t="s">
        <v>177</v>
      </c>
      <c r="F31" s="10">
        <v>45763</v>
      </c>
      <c r="G31" s="10" t="s">
        <v>100</v>
      </c>
      <c r="H31" s="10">
        <v>45784</v>
      </c>
      <c r="I31" s="10" t="s">
        <v>178</v>
      </c>
      <c r="J31" s="10">
        <v>45812</v>
      </c>
      <c r="K31" s="10" t="s">
        <v>29</v>
      </c>
      <c r="L31" s="10">
        <v>45840</v>
      </c>
      <c r="M31" s="10"/>
      <c r="N31" s="10"/>
      <c r="O31" s="10">
        <v>45763</v>
      </c>
      <c r="P31" s="9" t="s">
        <v>136</v>
      </c>
      <c r="Q31" s="9" t="s">
        <v>33</v>
      </c>
      <c r="R31" s="11" t="s">
        <v>179</v>
      </c>
      <c r="S31" s="11">
        <v>23</v>
      </c>
      <c r="T31" s="10">
        <v>45859</v>
      </c>
      <c r="U31" s="11"/>
      <c r="V31" s="11" t="s">
        <v>180</v>
      </c>
      <c r="W31" s="11"/>
      <c r="X31" s="11"/>
    </row>
    <row r="32" spans="1:24" ht="15.75" customHeight="1">
      <c r="A32" s="8" t="s">
        <v>59</v>
      </c>
      <c r="B32" s="9" t="s">
        <v>181</v>
      </c>
      <c r="C32" s="9" t="s">
        <v>182</v>
      </c>
      <c r="D32" s="9" t="s">
        <v>183</v>
      </c>
      <c r="E32" s="10" t="s">
        <v>177</v>
      </c>
      <c r="F32" s="10">
        <v>45763</v>
      </c>
      <c r="G32" s="10" t="s">
        <v>100</v>
      </c>
      <c r="H32" s="10">
        <v>45784</v>
      </c>
      <c r="I32" s="10" t="s">
        <v>178</v>
      </c>
      <c r="J32" s="10">
        <v>45812</v>
      </c>
      <c r="K32" s="10"/>
      <c r="L32" s="10"/>
      <c r="M32" s="10"/>
      <c r="N32" s="10"/>
      <c r="O32" s="10">
        <v>45763</v>
      </c>
      <c r="P32" s="9" t="s">
        <v>136</v>
      </c>
      <c r="Q32" s="9" t="s">
        <v>33</v>
      </c>
      <c r="R32" s="11" t="s">
        <v>184</v>
      </c>
      <c r="S32" s="11">
        <v>17</v>
      </c>
      <c r="T32" s="10">
        <v>45831</v>
      </c>
      <c r="U32" s="11"/>
      <c r="V32" s="11" t="s">
        <v>185</v>
      </c>
      <c r="W32" s="11"/>
      <c r="X32" s="11"/>
    </row>
    <row r="33" spans="1:24" ht="15.75" customHeight="1">
      <c r="A33" s="8" t="s">
        <v>28</v>
      </c>
      <c r="B33" s="9" t="s">
        <v>177</v>
      </c>
      <c r="C33" s="9" t="s">
        <v>186</v>
      </c>
      <c r="D33" s="9" t="s">
        <v>139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>
        <v>45763</v>
      </c>
      <c r="P33" s="9" t="s">
        <v>136</v>
      </c>
      <c r="Q33" s="9" t="s">
        <v>33</v>
      </c>
      <c r="R33" s="11" t="s">
        <v>187</v>
      </c>
      <c r="S33" s="11">
        <v>5</v>
      </c>
      <c r="T33" s="10">
        <v>45777</v>
      </c>
      <c r="U33" s="11"/>
      <c r="V33" s="11" t="s">
        <v>188</v>
      </c>
      <c r="W33" s="11"/>
      <c r="X33" s="11"/>
    </row>
    <row r="34" spans="1:24" ht="15.75" customHeight="1">
      <c r="A34" s="8" t="s">
        <v>28</v>
      </c>
      <c r="B34" s="9" t="s">
        <v>189</v>
      </c>
      <c r="C34" s="9" t="s">
        <v>190</v>
      </c>
      <c r="D34" s="9" t="s">
        <v>191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>
        <v>45769</v>
      </c>
      <c r="P34" s="9" t="s">
        <v>32</v>
      </c>
      <c r="Q34" s="9" t="s">
        <v>33</v>
      </c>
      <c r="R34" s="11" t="s">
        <v>192</v>
      </c>
      <c r="S34" s="11">
        <v>5</v>
      </c>
      <c r="T34" s="10">
        <v>45785</v>
      </c>
      <c r="U34" s="11"/>
      <c r="V34" s="11" t="s">
        <v>193</v>
      </c>
      <c r="W34" s="11"/>
      <c r="X34" s="11"/>
    </row>
    <row r="35" spans="1:24" ht="15.75" customHeight="1">
      <c r="A35" s="8" t="s">
        <v>28</v>
      </c>
      <c r="B35" s="9" t="s">
        <v>194</v>
      </c>
      <c r="C35" s="9" t="s">
        <v>195</v>
      </c>
      <c r="D35" s="9" t="s">
        <v>31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>
        <v>45771</v>
      </c>
      <c r="P35" s="9" t="s">
        <v>196</v>
      </c>
      <c r="Q35" s="9" t="s">
        <v>33</v>
      </c>
      <c r="R35" s="11" t="s">
        <v>197</v>
      </c>
      <c r="S35" s="11">
        <v>5</v>
      </c>
      <c r="T35" s="10">
        <v>45806</v>
      </c>
      <c r="U35" s="11"/>
      <c r="V35" s="11" t="s">
        <v>198</v>
      </c>
      <c r="W35" s="11"/>
      <c r="X35" s="11"/>
    </row>
    <row r="36" spans="1:24" ht="15.75" customHeight="1">
      <c r="A36" s="8" t="s">
        <v>36</v>
      </c>
      <c r="B36" s="9" t="s">
        <v>199</v>
      </c>
      <c r="C36" s="9" t="s">
        <v>200</v>
      </c>
      <c r="D36" s="9" t="s">
        <v>201</v>
      </c>
      <c r="E36" s="10" t="s">
        <v>202</v>
      </c>
      <c r="F36" s="10">
        <v>45771</v>
      </c>
      <c r="G36" s="10" t="s">
        <v>109</v>
      </c>
      <c r="H36" s="10">
        <v>45799</v>
      </c>
      <c r="I36" s="10" t="s">
        <v>194</v>
      </c>
      <c r="J36" s="10">
        <v>45827</v>
      </c>
      <c r="K36" s="10" t="s">
        <v>203</v>
      </c>
      <c r="L36" s="10">
        <v>45846</v>
      </c>
      <c r="M36" s="10" t="s">
        <v>204</v>
      </c>
      <c r="N36" s="10">
        <v>45869</v>
      </c>
      <c r="O36" s="10">
        <v>45771</v>
      </c>
      <c r="P36" s="9" t="s">
        <v>32</v>
      </c>
      <c r="Q36" s="9" t="s">
        <v>33</v>
      </c>
      <c r="R36" s="11" t="s">
        <v>205</v>
      </c>
      <c r="S36" s="11">
        <v>26</v>
      </c>
      <c r="T36" s="10">
        <v>45883</v>
      </c>
      <c r="U36" s="11"/>
      <c r="V36" s="11" t="s">
        <v>206</v>
      </c>
      <c r="W36" s="11"/>
      <c r="X36" s="11"/>
    </row>
    <row r="37" spans="1:24" ht="15.75" customHeight="1">
      <c r="A37" s="8" t="s">
        <v>49</v>
      </c>
      <c r="B37" s="9" t="s">
        <v>207</v>
      </c>
      <c r="C37" s="9" t="s">
        <v>208</v>
      </c>
      <c r="D37" s="9" t="s">
        <v>201</v>
      </c>
      <c r="E37" s="10" t="s">
        <v>202</v>
      </c>
      <c r="F37" s="10">
        <v>45771</v>
      </c>
      <c r="G37" s="10" t="s">
        <v>63</v>
      </c>
      <c r="H37" s="10">
        <v>45799</v>
      </c>
      <c r="I37" s="10" t="s">
        <v>125</v>
      </c>
      <c r="J37" s="10">
        <v>45823</v>
      </c>
      <c r="K37" s="10"/>
      <c r="L37" s="10"/>
      <c r="M37" s="10"/>
      <c r="N37" s="10"/>
      <c r="O37" s="10">
        <v>45771</v>
      </c>
      <c r="P37" s="9" t="s">
        <v>32</v>
      </c>
      <c r="Q37" s="9" t="s">
        <v>33</v>
      </c>
      <c r="R37" s="11" t="s">
        <v>209</v>
      </c>
      <c r="S37" s="11">
        <v>17</v>
      </c>
      <c r="T37" s="10">
        <v>45851</v>
      </c>
      <c r="U37" s="11"/>
      <c r="V37" s="11" t="s">
        <v>210</v>
      </c>
      <c r="W37" s="11"/>
      <c r="X37" s="11"/>
    </row>
    <row r="38" spans="1:24" ht="15.75" customHeight="1">
      <c r="A38" s="8" t="s">
        <v>28</v>
      </c>
      <c r="B38" s="9" t="s">
        <v>202</v>
      </c>
      <c r="C38" s="9" t="s">
        <v>211</v>
      </c>
      <c r="D38" s="9" t="s">
        <v>201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>
        <v>45771</v>
      </c>
      <c r="P38" s="9" t="s">
        <v>32</v>
      </c>
      <c r="Q38" s="9" t="s">
        <v>33</v>
      </c>
      <c r="R38" s="11" t="s">
        <v>212</v>
      </c>
      <c r="S38" s="11">
        <v>5</v>
      </c>
      <c r="T38" s="10">
        <v>45790</v>
      </c>
      <c r="U38" s="11"/>
      <c r="V38" s="11" t="s">
        <v>213</v>
      </c>
      <c r="W38" s="11"/>
      <c r="X38" s="11"/>
    </row>
    <row r="39" spans="1:24" ht="15.75" customHeight="1">
      <c r="A39" s="8" t="s">
        <v>28</v>
      </c>
      <c r="B39" s="9" t="s">
        <v>64</v>
      </c>
      <c r="C39" s="9" t="s">
        <v>214</v>
      </c>
      <c r="D39" s="9" t="s">
        <v>215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>
        <v>45771</v>
      </c>
      <c r="P39" s="9" t="s">
        <v>32</v>
      </c>
      <c r="Q39" s="9" t="s">
        <v>33</v>
      </c>
      <c r="R39" s="11" t="s">
        <v>216</v>
      </c>
      <c r="S39" s="11">
        <v>6</v>
      </c>
      <c r="T39" s="10">
        <v>45790</v>
      </c>
      <c r="U39" s="11" t="s">
        <v>217</v>
      </c>
      <c r="V39" s="11" t="s">
        <v>218</v>
      </c>
      <c r="W39" s="11"/>
      <c r="X39" s="11"/>
    </row>
    <row r="40" spans="1:24" ht="15.75" customHeight="1">
      <c r="A40" s="8" t="s">
        <v>28</v>
      </c>
      <c r="B40" s="9" t="s">
        <v>219</v>
      </c>
      <c r="C40" s="9" t="s">
        <v>220</v>
      </c>
      <c r="D40" s="9" t="s">
        <v>70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>
        <v>45771</v>
      </c>
      <c r="P40" s="9" t="s">
        <v>32</v>
      </c>
      <c r="Q40" s="9" t="s">
        <v>33</v>
      </c>
      <c r="R40" s="11"/>
      <c r="S40" s="11">
        <v>6</v>
      </c>
      <c r="T40" s="10">
        <v>45790</v>
      </c>
      <c r="U40" s="11"/>
      <c r="V40" s="11"/>
      <c r="W40" s="11"/>
      <c r="X40" s="11"/>
    </row>
    <row r="41" spans="1:24" ht="15.75" customHeight="1">
      <c r="A41" s="8" t="s">
        <v>28</v>
      </c>
      <c r="B41" s="9" t="s">
        <v>125</v>
      </c>
      <c r="C41" s="9" t="s">
        <v>148</v>
      </c>
      <c r="D41" s="9" t="s">
        <v>221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>
        <v>45771</v>
      </c>
      <c r="P41" s="9" t="s">
        <v>32</v>
      </c>
      <c r="Q41" s="9" t="s">
        <v>33</v>
      </c>
      <c r="R41" s="11" t="s">
        <v>98</v>
      </c>
      <c r="S41" s="11">
        <v>6</v>
      </c>
      <c r="T41" s="10">
        <v>45790</v>
      </c>
      <c r="U41" s="11"/>
      <c r="V41" s="11" t="s">
        <v>151</v>
      </c>
      <c r="W41" s="11"/>
      <c r="X41" s="11"/>
    </row>
    <row r="42" spans="1:24" ht="15.75" customHeight="1">
      <c r="A42" s="8" t="s">
        <v>28</v>
      </c>
      <c r="B42" s="9" t="s">
        <v>222</v>
      </c>
      <c r="C42" s="9" t="s">
        <v>223</v>
      </c>
      <c r="D42" s="9" t="s">
        <v>224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>
        <v>45773</v>
      </c>
      <c r="P42" s="9" t="s">
        <v>96</v>
      </c>
      <c r="Q42" s="9" t="s">
        <v>103</v>
      </c>
      <c r="R42" s="11" t="s">
        <v>225</v>
      </c>
      <c r="S42" s="11">
        <v>6</v>
      </c>
      <c r="T42" s="10">
        <v>45808</v>
      </c>
      <c r="U42" s="11"/>
      <c r="V42" s="11" t="s">
        <v>226</v>
      </c>
      <c r="W42" s="11"/>
      <c r="X42" s="11"/>
    </row>
    <row r="43" spans="1:24" ht="15.75" customHeight="1">
      <c r="A43" s="8" t="s">
        <v>36</v>
      </c>
      <c r="B43" s="9" t="s">
        <v>227</v>
      </c>
      <c r="C43" s="9" t="s">
        <v>228</v>
      </c>
      <c r="D43" s="9" t="s">
        <v>176</v>
      </c>
      <c r="E43" s="10" t="s">
        <v>229</v>
      </c>
      <c r="F43" s="10">
        <v>45773</v>
      </c>
      <c r="G43" s="10" t="s">
        <v>230</v>
      </c>
      <c r="H43" s="10">
        <v>45829</v>
      </c>
      <c r="I43" s="10" t="s">
        <v>231</v>
      </c>
      <c r="J43" s="10">
        <v>45871</v>
      </c>
      <c r="K43" s="10" t="s">
        <v>232</v>
      </c>
      <c r="L43" s="10">
        <v>45920</v>
      </c>
      <c r="M43" s="10" t="s">
        <v>189</v>
      </c>
      <c r="N43" s="10">
        <v>45969</v>
      </c>
      <c r="O43" s="10">
        <v>45773</v>
      </c>
      <c r="P43" s="9" t="s">
        <v>96</v>
      </c>
      <c r="Q43" s="9" t="s">
        <v>103</v>
      </c>
      <c r="R43" s="11" t="s">
        <v>233</v>
      </c>
      <c r="S43" s="11">
        <v>29</v>
      </c>
      <c r="T43" s="10">
        <v>46004</v>
      </c>
      <c r="U43" s="11"/>
      <c r="V43" s="11" t="s">
        <v>234</v>
      </c>
      <c r="W43" s="11"/>
      <c r="X43" s="11"/>
    </row>
    <row r="44" spans="1:24" ht="15.75" customHeight="1">
      <c r="A44" s="8" t="s">
        <v>49</v>
      </c>
      <c r="B44" s="9" t="s">
        <v>235</v>
      </c>
      <c r="C44" s="9" t="s">
        <v>236</v>
      </c>
      <c r="D44" s="9" t="s">
        <v>237</v>
      </c>
      <c r="E44" s="10" t="s">
        <v>229</v>
      </c>
      <c r="F44" s="10">
        <v>45773</v>
      </c>
      <c r="G44" s="10" t="s">
        <v>230</v>
      </c>
      <c r="H44" s="10">
        <v>45829</v>
      </c>
      <c r="I44" s="10" t="s">
        <v>231</v>
      </c>
      <c r="J44" s="10">
        <v>45871</v>
      </c>
      <c r="K44" s="10"/>
      <c r="L44" s="10"/>
      <c r="M44" s="10"/>
      <c r="N44" s="10"/>
      <c r="O44" s="10">
        <v>45773</v>
      </c>
      <c r="P44" s="9" t="s">
        <v>96</v>
      </c>
      <c r="Q44" s="9" t="s">
        <v>103</v>
      </c>
      <c r="R44" s="11" t="s">
        <v>238</v>
      </c>
      <c r="S44" s="11">
        <v>17</v>
      </c>
      <c r="T44" s="10">
        <v>45913</v>
      </c>
      <c r="U44" s="11"/>
      <c r="V44" s="11" t="s">
        <v>239</v>
      </c>
      <c r="W44" s="11"/>
      <c r="X44" s="11"/>
    </row>
    <row r="45" spans="1:24" ht="15.75" customHeight="1">
      <c r="A45" s="8" t="s">
        <v>59</v>
      </c>
      <c r="B45" s="9" t="s">
        <v>240</v>
      </c>
      <c r="C45" s="9" t="s">
        <v>241</v>
      </c>
      <c r="D45" s="9" t="s">
        <v>163</v>
      </c>
      <c r="E45" s="10" t="s">
        <v>229</v>
      </c>
      <c r="F45" s="10">
        <v>45773</v>
      </c>
      <c r="G45" s="10" t="s">
        <v>230</v>
      </c>
      <c r="H45" s="10">
        <v>45829</v>
      </c>
      <c r="I45" s="10"/>
      <c r="J45" s="10"/>
      <c r="K45" s="10"/>
      <c r="L45" s="10"/>
      <c r="M45" s="10"/>
      <c r="N45" s="10"/>
      <c r="O45" s="10">
        <v>45773</v>
      </c>
      <c r="P45" s="9" t="s">
        <v>96</v>
      </c>
      <c r="Q45" s="9" t="s">
        <v>103</v>
      </c>
      <c r="R45" s="11" t="s">
        <v>242</v>
      </c>
      <c r="S45" s="11">
        <v>12</v>
      </c>
      <c r="T45" s="10">
        <v>45864</v>
      </c>
      <c r="U45" s="11"/>
      <c r="V45" s="11" t="s">
        <v>243</v>
      </c>
      <c r="W45" s="11"/>
      <c r="X45" s="11"/>
    </row>
    <row r="46" spans="1:24" ht="15.75" customHeight="1">
      <c r="A46" s="8" t="s">
        <v>28</v>
      </c>
      <c r="B46" s="9" t="s">
        <v>229</v>
      </c>
      <c r="C46" s="9" t="s">
        <v>244</v>
      </c>
      <c r="D46" s="9" t="s">
        <v>245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>
        <v>45773</v>
      </c>
      <c r="P46" s="9" t="s">
        <v>96</v>
      </c>
      <c r="Q46" s="9" t="s">
        <v>103</v>
      </c>
      <c r="R46" s="11" t="s">
        <v>246</v>
      </c>
      <c r="S46" s="11">
        <v>6</v>
      </c>
      <c r="T46" s="10">
        <v>45808</v>
      </c>
      <c r="U46" s="11"/>
      <c r="V46" s="11" t="s">
        <v>247</v>
      </c>
      <c r="W46" s="11"/>
      <c r="X46" s="11"/>
    </row>
    <row r="47" spans="1:24" ht="15.75" customHeight="1">
      <c r="A47" s="8" t="s">
        <v>28</v>
      </c>
      <c r="B47" s="9" t="s">
        <v>44</v>
      </c>
      <c r="C47" s="9" t="s">
        <v>248</v>
      </c>
      <c r="D47" s="9" t="s">
        <v>249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>
        <v>45774</v>
      </c>
      <c r="P47" s="9" t="s">
        <v>45</v>
      </c>
      <c r="Q47" s="9" t="s">
        <v>46</v>
      </c>
      <c r="R47" s="11" t="s">
        <v>250</v>
      </c>
      <c r="S47" s="11">
        <v>6</v>
      </c>
      <c r="T47" s="10">
        <v>45809</v>
      </c>
      <c r="U47" s="11"/>
      <c r="V47" s="11" t="s">
        <v>251</v>
      </c>
      <c r="W47" s="11"/>
      <c r="X47" s="11"/>
    </row>
    <row r="48" spans="1:24" ht="15.75" customHeight="1">
      <c r="A48" s="8" t="s">
        <v>59</v>
      </c>
      <c r="B48" s="9" t="s">
        <v>252</v>
      </c>
      <c r="C48" s="9" t="s">
        <v>253</v>
      </c>
      <c r="D48" s="9" t="s">
        <v>254</v>
      </c>
      <c r="E48" s="10" t="s">
        <v>125</v>
      </c>
      <c r="F48" s="10">
        <v>45774</v>
      </c>
      <c r="G48" s="10" t="s">
        <v>222</v>
      </c>
      <c r="H48" s="10">
        <v>45816</v>
      </c>
      <c r="I48" s="10"/>
      <c r="J48" s="10"/>
      <c r="K48" s="10"/>
      <c r="L48" s="10"/>
      <c r="M48" s="10"/>
      <c r="N48" s="10"/>
      <c r="O48" s="10">
        <v>45774</v>
      </c>
      <c r="P48" s="9" t="s">
        <v>45</v>
      </c>
      <c r="Q48" s="9" t="s">
        <v>46</v>
      </c>
      <c r="R48" s="11" t="s">
        <v>255</v>
      </c>
      <c r="S48" s="11">
        <v>12</v>
      </c>
      <c r="T48" s="10">
        <v>45844</v>
      </c>
      <c r="U48" s="11"/>
      <c r="V48" s="11" t="s">
        <v>256</v>
      </c>
      <c r="W48" s="11"/>
      <c r="X48" s="11"/>
    </row>
    <row r="49" spans="1:24" ht="15.75" customHeight="1">
      <c r="A49" s="8" t="s">
        <v>28</v>
      </c>
      <c r="B49" s="9" t="s">
        <v>125</v>
      </c>
      <c r="C49" s="9" t="s">
        <v>148</v>
      </c>
      <c r="D49" s="9" t="s">
        <v>257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>
        <v>45774</v>
      </c>
      <c r="P49" s="9" t="s">
        <v>45</v>
      </c>
      <c r="Q49" s="9" t="s">
        <v>46</v>
      </c>
      <c r="R49" s="11" t="s">
        <v>258</v>
      </c>
      <c r="S49" s="11">
        <v>6</v>
      </c>
      <c r="T49" s="10">
        <v>45809</v>
      </c>
      <c r="U49" s="11"/>
      <c r="V49" s="11" t="s">
        <v>151</v>
      </c>
      <c r="W49" s="11"/>
      <c r="X49" s="11"/>
    </row>
    <row r="50" spans="1:24" ht="15.75" customHeight="1">
      <c r="A50" s="8" t="s">
        <v>28</v>
      </c>
      <c r="B50" s="9" t="s">
        <v>259</v>
      </c>
      <c r="C50" s="9" t="s">
        <v>260</v>
      </c>
      <c r="D50" s="9" t="s">
        <v>31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>
        <v>45774</v>
      </c>
      <c r="P50" s="9" t="s">
        <v>45</v>
      </c>
      <c r="Q50" s="9" t="s">
        <v>46</v>
      </c>
      <c r="R50" s="11" t="s">
        <v>261</v>
      </c>
      <c r="S50" s="11">
        <v>6</v>
      </c>
      <c r="T50" s="10">
        <v>45816</v>
      </c>
      <c r="U50" s="11"/>
      <c r="V50" s="11" t="s">
        <v>262</v>
      </c>
      <c r="W50" s="11"/>
      <c r="X50" s="11"/>
    </row>
    <row r="51" spans="1:24" ht="15.75" customHeight="1">
      <c r="A51" s="8" t="s">
        <v>28</v>
      </c>
      <c r="B51" s="9" t="s">
        <v>263</v>
      </c>
      <c r="C51" s="9" t="s">
        <v>264</v>
      </c>
      <c r="D51" s="9" t="s">
        <v>191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>
        <v>45780</v>
      </c>
      <c r="P51" s="9" t="s">
        <v>96</v>
      </c>
      <c r="Q51" s="9" t="s">
        <v>103</v>
      </c>
      <c r="R51" s="11" t="s">
        <v>265</v>
      </c>
      <c r="S51" s="11">
        <v>6</v>
      </c>
      <c r="T51" s="10">
        <v>45822</v>
      </c>
      <c r="U51" s="11"/>
      <c r="V51" s="11" t="s">
        <v>266</v>
      </c>
      <c r="W51" s="11"/>
      <c r="X51" s="11"/>
    </row>
    <row r="52" spans="1:24" ht="15.75" customHeight="1">
      <c r="A52" s="8" t="s">
        <v>28</v>
      </c>
      <c r="B52" s="9" t="s">
        <v>267</v>
      </c>
      <c r="C52" s="9" t="s">
        <v>268</v>
      </c>
      <c r="D52" s="9" t="s">
        <v>269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>
        <v>45801</v>
      </c>
      <c r="P52" s="9" t="s">
        <v>96</v>
      </c>
      <c r="Q52" s="9" t="s">
        <v>97</v>
      </c>
      <c r="R52" s="11" t="s">
        <v>270</v>
      </c>
      <c r="S52" s="11">
        <v>5</v>
      </c>
      <c r="T52" s="10">
        <v>45836</v>
      </c>
      <c r="U52" s="11"/>
      <c r="V52" s="11" t="s">
        <v>271</v>
      </c>
      <c r="W52" s="11"/>
      <c r="X52" s="11"/>
    </row>
    <row r="53" spans="1:24" ht="15.75" customHeight="1">
      <c r="A53" s="8" t="s">
        <v>28</v>
      </c>
      <c r="B53" s="9" t="s">
        <v>272</v>
      </c>
      <c r="C53" s="9" t="s">
        <v>273</v>
      </c>
      <c r="D53" s="9" t="s">
        <v>108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>
        <v>45781</v>
      </c>
      <c r="P53" s="9" t="s">
        <v>45</v>
      </c>
      <c r="Q53" s="9" t="s">
        <v>274</v>
      </c>
      <c r="R53" s="11" t="s">
        <v>172</v>
      </c>
      <c r="S53" s="11">
        <v>5</v>
      </c>
      <c r="T53" s="10">
        <v>45809</v>
      </c>
      <c r="U53" s="11"/>
      <c r="V53" s="11" t="s">
        <v>275</v>
      </c>
      <c r="W53" s="11"/>
      <c r="X53" s="11"/>
    </row>
    <row r="54" spans="1:24" ht="15.75" customHeight="1">
      <c r="A54" s="8" t="s">
        <v>59</v>
      </c>
      <c r="B54" s="9" t="s">
        <v>276</v>
      </c>
      <c r="C54" s="9" t="s">
        <v>277</v>
      </c>
      <c r="D54" s="9" t="s">
        <v>62</v>
      </c>
      <c r="E54" s="10" t="s">
        <v>63</v>
      </c>
      <c r="F54" s="10">
        <v>45781</v>
      </c>
      <c r="G54" s="10" t="s">
        <v>278</v>
      </c>
      <c r="H54" s="10">
        <v>45830</v>
      </c>
      <c r="I54" s="10" t="s">
        <v>134</v>
      </c>
      <c r="J54" s="10">
        <v>45872</v>
      </c>
      <c r="K54" s="10"/>
      <c r="L54" s="10"/>
      <c r="M54" s="10"/>
      <c r="N54" s="10"/>
      <c r="O54" s="10">
        <v>45781</v>
      </c>
      <c r="P54" s="9" t="s">
        <v>45</v>
      </c>
      <c r="Q54" s="9" t="s">
        <v>46</v>
      </c>
      <c r="R54" s="11" t="s">
        <v>279</v>
      </c>
      <c r="S54" s="11">
        <v>18</v>
      </c>
      <c r="T54" s="10">
        <v>45907</v>
      </c>
      <c r="U54" s="11"/>
      <c r="V54" s="11" t="s">
        <v>280</v>
      </c>
      <c r="W54" s="11"/>
      <c r="X54" s="11"/>
    </row>
    <row r="55" spans="1:24" ht="15.75" customHeight="1">
      <c r="A55" s="8" t="s">
        <v>59</v>
      </c>
      <c r="B55" s="9" t="s">
        <v>281</v>
      </c>
      <c r="C55" s="9" t="s">
        <v>282</v>
      </c>
      <c r="D55" s="9" t="s">
        <v>283</v>
      </c>
      <c r="E55" s="10" t="s">
        <v>63</v>
      </c>
      <c r="F55" s="10">
        <v>45781</v>
      </c>
      <c r="G55" s="10" t="s">
        <v>278</v>
      </c>
      <c r="H55" s="10">
        <v>45830</v>
      </c>
      <c r="I55" s="10"/>
      <c r="J55" s="10"/>
      <c r="K55" s="10"/>
      <c r="L55" s="10"/>
      <c r="M55" s="10"/>
      <c r="N55" s="10"/>
      <c r="O55" s="10">
        <v>45781</v>
      </c>
      <c r="P55" s="9" t="s">
        <v>45</v>
      </c>
      <c r="Q55" s="9" t="s">
        <v>46</v>
      </c>
      <c r="R55" s="11" t="s">
        <v>284</v>
      </c>
      <c r="S55" s="11">
        <v>12</v>
      </c>
      <c r="T55" s="10">
        <v>45865</v>
      </c>
      <c r="U55" s="11"/>
      <c r="V55" s="11" t="s">
        <v>285</v>
      </c>
      <c r="W55" s="11"/>
      <c r="X55" s="11"/>
    </row>
    <row r="56" spans="1:24" ht="15.75" customHeight="1">
      <c r="A56" s="8" t="s">
        <v>28</v>
      </c>
      <c r="B56" s="9" t="s">
        <v>63</v>
      </c>
      <c r="C56" s="9" t="s">
        <v>79</v>
      </c>
      <c r="D56" s="9" t="s">
        <v>286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>
        <v>45781</v>
      </c>
      <c r="P56" s="9" t="s">
        <v>45</v>
      </c>
      <c r="Q56" s="9" t="s">
        <v>46</v>
      </c>
      <c r="R56" s="11" t="s">
        <v>137</v>
      </c>
      <c r="S56" s="11">
        <v>6</v>
      </c>
      <c r="T56" s="10">
        <v>45823</v>
      </c>
      <c r="U56" s="11"/>
      <c r="V56" s="11" t="s">
        <v>82</v>
      </c>
      <c r="W56" s="11"/>
      <c r="X56" s="11"/>
    </row>
    <row r="57" spans="1:24" ht="15.75" customHeight="1">
      <c r="A57" s="8" t="s">
        <v>28</v>
      </c>
      <c r="B57" s="9" t="s">
        <v>189</v>
      </c>
      <c r="C57" s="9" t="s">
        <v>190</v>
      </c>
      <c r="D57" s="9" t="s">
        <v>287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>
        <v>45802</v>
      </c>
      <c r="P57" s="9" t="s">
        <v>45</v>
      </c>
      <c r="Q57" s="9" t="s">
        <v>46</v>
      </c>
      <c r="R57" s="11" t="s">
        <v>288</v>
      </c>
      <c r="S57" s="11">
        <v>5</v>
      </c>
      <c r="T57" s="10">
        <v>45844</v>
      </c>
      <c r="U57" s="11"/>
      <c r="V57" s="11" t="s">
        <v>193</v>
      </c>
      <c r="W57" s="11"/>
      <c r="X57" s="11"/>
    </row>
    <row r="58" spans="1:24" ht="15.75" customHeight="1">
      <c r="A58" s="8" t="s">
        <v>28</v>
      </c>
      <c r="B58" s="9" t="s">
        <v>109</v>
      </c>
      <c r="C58" s="9" t="s">
        <v>112</v>
      </c>
      <c r="D58" s="9" t="s">
        <v>289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>
        <v>45781</v>
      </c>
      <c r="P58" s="9" t="s">
        <v>45</v>
      </c>
      <c r="Q58" s="9" t="s">
        <v>46</v>
      </c>
      <c r="R58" s="11" t="s">
        <v>290</v>
      </c>
      <c r="S58" s="11">
        <v>6</v>
      </c>
      <c r="T58" s="10">
        <v>45816</v>
      </c>
      <c r="U58" s="11"/>
      <c r="V58" s="11" t="s">
        <v>115</v>
      </c>
      <c r="W58" s="11"/>
      <c r="X58" s="11"/>
    </row>
    <row r="59" spans="1:24" ht="15.75" customHeight="1">
      <c r="A59" s="8" t="s">
        <v>28</v>
      </c>
      <c r="B59" s="9" t="s">
        <v>230</v>
      </c>
      <c r="C59" s="9" t="s">
        <v>291</v>
      </c>
      <c r="D59" s="9" t="s">
        <v>292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>
        <v>45781</v>
      </c>
      <c r="P59" s="9" t="s">
        <v>45</v>
      </c>
      <c r="Q59" s="9" t="s">
        <v>103</v>
      </c>
      <c r="R59" s="11" t="s">
        <v>293</v>
      </c>
      <c r="S59" s="11">
        <v>6</v>
      </c>
      <c r="T59" s="10">
        <v>45816</v>
      </c>
      <c r="U59" s="11"/>
      <c r="V59" s="11" t="s">
        <v>294</v>
      </c>
      <c r="W59" s="11"/>
      <c r="X59" s="11"/>
    </row>
    <row r="60" spans="1:24" ht="15.75" customHeight="1">
      <c r="A60" s="8" t="s">
        <v>28</v>
      </c>
      <c r="B60" s="9" t="s">
        <v>100</v>
      </c>
      <c r="C60" s="9" t="s">
        <v>101</v>
      </c>
      <c r="D60" s="9" t="s">
        <v>295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>
        <v>45784</v>
      </c>
      <c r="P60" s="9" t="s">
        <v>136</v>
      </c>
      <c r="Q60" s="9" t="s">
        <v>33</v>
      </c>
      <c r="R60" s="11" t="s">
        <v>140</v>
      </c>
      <c r="S60" s="11">
        <v>6</v>
      </c>
      <c r="T60" s="10">
        <v>45803</v>
      </c>
      <c r="U60" s="11"/>
      <c r="V60" s="11" t="s">
        <v>105</v>
      </c>
      <c r="W60" s="11"/>
      <c r="X60" s="11"/>
    </row>
    <row r="61" spans="1:24" ht="15.75" customHeight="1">
      <c r="A61" s="8" t="s">
        <v>28</v>
      </c>
      <c r="B61" s="9" t="s">
        <v>87</v>
      </c>
      <c r="C61" s="9" t="s">
        <v>296</v>
      </c>
      <c r="D61" s="9" t="s">
        <v>108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>
        <v>45785</v>
      </c>
      <c r="P61" s="9" t="s">
        <v>32</v>
      </c>
      <c r="Q61" s="9" t="s">
        <v>33</v>
      </c>
      <c r="R61" s="11" t="s">
        <v>297</v>
      </c>
      <c r="S61" s="11">
        <v>6</v>
      </c>
      <c r="T61" s="10">
        <v>45804</v>
      </c>
      <c r="U61" s="11"/>
      <c r="V61" s="11" t="s">
        <v>298</v>
      </c>
      <c r="W61" s="11"/>
      <c r="X61" s="11"/>
    </row>
    <row r="62" spans="1:24" ht="15.75" customHeight="1">
      <c r="A62" s="8" t="s">
        <v>36</v>
      </c>
      <c r="B62" s="9" t="s">
        <v>37</v>
      </c>
      <c r="C62" s="9" t="s">
        <v>38</v>
      </c>
      <c r="D62" s="9" t="s">
        <v>122</v>
      </c>
      <c r="E62" s="10" t="s">
        <v>40</v>
      </c>
      <c r="F62" s="10">
        <v>45785</v>
      </c>
      <c r="G62" s="10" t="s">
        <v>41</v>
      </c>
      <c r="H62" s="10">
        <v>45813</v>
      </c>
      <c r="I62" s="10" t="s">
        <v>42</v>
      </c>
      <c r="J62" s="10">
        <v>45834</v>
      </c>
      <c r="K62" s="10" t="s">
        <v>43</v>
      </c>
      <c r="L62" s="10">
        <v>45855</v>
      </c>
      <c r="M62" s="10" t="s">
        <v>44</v>
      </c>
      <c r="N62" s="10">
        <v>45874</v>
      </c>
      <c r="O62" s="10">
        <v>45785</v>
      </c>
      <c r="P62" s="9" t="s">
        <v>32</v>
      </c>
      <c r="Q62" s="9" t="s">
        <v>33</v>
      </c>
      <c r="R62" s="11" t="s">
        <v>299</v>
      </c>
      <c r="S62" s="11">
        <v>29</v>
      </c>
      <c r="T62" s="10">
        <v>45890</v>
      </c>
      <c r="U62" s="11"/>
      <c r="V62" s="11" t="s">
        <v>48</v>
      </c>
      <c r="W62" s="11"/>
      <c r="X62" s="11"/>
    </row>
    <row r="63" spans="1:24" ht="15.75" customHeight="1">
      <c r="A63" s="8" t="s">
        <v>49</v>
      </c>
      <c r="B63" s="9" t="s">
        <v>50</v>
      </c>
      <c r="C63" s="9" t="s">
        <v>51</v>
      </c>
      <c r="D63" s="9" t="s">
        <v>201</v>
      </c>
      <c r="E63" s="10" t="s">
        <v>40</v>
      </c>
      <c r="F63" s="10">
        <v>45785</v>
      </c>
      <c r="G63" s="10" t="s">
        <v>41</v>
      </c>
      <c r="H63" s="10">
        <v>45813</v>
      </c>
      <c r="I63" s="10" t="s">
        <v>42</v>
      </c>
      <c r="J63" s="10">
        <v>45834</v>
      </c>
      <c r="K63" s="10"/>
      <c r="L63" s="10"/>
      <c r="M63" s="10"/>
      <c r="N63" s="10"/>
      <c r="O63" s="10">
        <v>45785</v>
      </c>
      <c r="P63" s="9" t="s">
        <v>32</v>
      </c>
      <c r="Q63" s="9" t="s">
        <v>33</v>
      </c>
      <c r="R63" s="11" t="s">
        <v>300</v>
      </c>
      <c r="S63" s="11">
        <v>17</v>
      </c>
      <c r="T63" s="10">
        <v>45853</v>
      </c>
      <c r="U63" s="11"/>
      <c r="V63" s="11" t="s">
        <v>54</v>
      </c>
      <c r="W63" s="11"/>
      <c r="X63" s="11"/>
    </row>
    <row r="64" spans="1:24" ht="15.75" customHeight="1">
      <c r="A64" s="8" t="s">
        <v>28</v>
      </c>
      <c r="B64" s="9" t="s">
        <v>40</v>
      </c>
      <c r="C64" s="9" t="s">
        <v>55</v>
      </c>
      <c r="D64" s="9" t="s">
        <v>156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>
        <v>45785</v>
      </c>
      <c r="P64" s="9" t="s">
        <v>32</v>
      </c>
      <c r="Q64" s="9" t="s">
        <v>33</v>
      </c>
      <c r="R64" s="11" t="s">
        <v>301</v>
      </c>
      <c r="S64" s="11">
        <v>6</v>
      </c>
      <c r="T64" s="10">
        <v>45804</v>
      </c>
      <c r="U64" s="11"/>
      <c r="V64" s="11" t="s">
        <v>58</v>
      </c>
      <c r="W64" s="11"/>
      <c r="X64" s="11"/>
    </row>
    <row r="65" spans="1:24" ht="15.75" customHeight="1">
      <c r="A65" s="8" t="s">
        <v>28</v>
      </c>
      <c r="B65" s="9" t="s">
        <v>178</v>
      </c>
      <c r="C65" s="9" t="s">
        <v>302</v>
      </c>
      <c r="D65" s="9" t="s">
        <v>303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>
        <v>45785</v>
      </c>
      <c r="P65" s="9" t="s">
        <v>32</v>
      </c>
      <c r="Q65" s="9" t="s">
        <v>33</v>
      </c>
      <c r="R65" s="11" t="s">
        <v>104</v>
      </c>
      <c r="S65" s="11">
        <v>6</v>
      </c>
      <c r="T65" s="10">
        <v>45804</v>
      </c>
      <c r="U65" s="11"/>
      <c r="V65" s="11" t="s">
        <v>304</v>
      </c>
      <c r="W65" s="11"/>
      <c r="X65" s="11"/>
    </row>
    <row r="66" spans="1:24" ht="15.75" customHeight="1">
      <c r="A66" s="8" t="s">
        <v>28</v>
      </c>
      <c r="B66" s="9" t="s">
        <v>43</v>
      </c>
      <c r="C66" s="9" t="s">
        <v>305</v>
      </c>
      <c r="D66" s="9" t="s">
        <v>306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>
        <v>45785</v>
      </c>
      <c r="P66" s="9" t="s">
        <v>32</v>
      </c>
      <c r="Q66" s="9" t="s">
        <v>33</v>
      </c>
      <c r="R66" s="11" t="s">
        <v>307</v>
      </c>
      <c r="S66" s="11">
        <v>5</v>
      </c>
      <c r="T66" s="10">
        <v>45797</v>
      </c>
      <c r="U66" s="11"/>
      <c r="V66" s="11" t="s">
        <v>308</v>
      </c>
      <c r="W66" s="11"/>
      <c r="X66" s="11"/>
    </row>
    <row r="67" spans="1:24" ht="15.75" customHeight="1">
      <c r="A67" s="8" t="s">
        <v>28</v>
      </c>
      <c r="B67" s="9" t="s">
        <v>309</v>
      </c>
      <c r="C67" s="9" t="s">
        <v>310</v>
      </c>
      <c r="D67" s="9" t="s">
        <v>70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>
        <v>45801</v>
      </c>
      <c r="P67" s="9" t="s">
        <v>96</v>
      </c>
      <c r="Q67" s="9" t="s">
        <v>103</v>
      </c>
      <c r="R67" s="11"/>
      <c r="S67" s="11">
        <v>6</v>
      </c>
      <c r="T67" s="10">
        <v>45843</v>
      </c>
      <c r="U67" s="11"/>
      <c r="V67" s="11"/>
      <c r="W67" s="11"/>
      <c r="X67" s="11"/>
    </row>
    <row r="68" spans="1:24" ht="15.75" customHeight="1">
      <c r="A68" s="8" t="s">
        <v>59</v>
      </c>
      <c r="B68" s="9" t="s">
        <v>83</v>
      </c>
      <c r="C68" s="9" t="s">
        <v>84</v>
      </c>
      <c r="D68" s="9" t="s">
        <v>159</v>
      </c>
      <c r="E68" s="10" t="s">
        <v>86</v>
      </c>
      <c r="F68" s="10">
        <v>45787</v>
      </c>
      <c r="G68" s="10" t="s">
        <v>87</v>
      </c>
      <c r="H68" s="10">
        <v>45843</v>
      </c>
      <c r="I68" s="10"/>
      <c r="J68" s="10"/>
      <c r="K68" s="10"/>
      <c r="L68" s="10"/>
      <c r="M68" s="10"/>
      <c r="N68" s="10"/>
      <c r="O68" s="10">
        <v>45787</v>
      </c>
      <c r="P68" s="9" t="s">
        <v>96</v>
      </c>
      <c r="Q68" s="9" t="s">
        <v>103</v>
      </c>
      <c r="R68" s="11" t="s">
        <v>311</v>
      </c>
      <c r="S68" s="11">
        <v>12</v>
      </c>
      <c r="T68" s="10">
        <v>45878</v>
      </c>
      <c r="U68" s="11"/>
      <c r="V68" s="11" t="s">
        <v>89</v>
      </c>
      <c r="W68" s="11"/>
      <c r="X68" s="11"/>
    </row>
    <row r="69" spans="1:24" ht="15.75" customHeight="1">
      <c r="A69" s="8" t="s">
        <v>28</v>
      </c>
      <c r="B69" s="9" t="s">
        <v>86</v>
      </c>
      <c r="C69" s="9" t="s">
        <v>90</v>
      </c>
      <c r="D69" s="9" t="s">
        <v>312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>
        <v>45787</v>
      </c>
      <c r="P69" s="9" t="s">
        <v>96</v>
      </c>
      <c r="Q69" s="9" t="s">
        <v>103</v>
      </c>
      <c r="R69" s="11" t="s">
        <v>313</v>
      </c>
      <c r="S69" s="11">
        <v>6</v>
      </c>
      <c r="T69" s="10">
        <v>45829</v>
      </c>
      <c r="U69" s="11"/>
      <c r="V69" s="11" t="s">
        <v>92</v>
      </c>
      <c r="W69" s="11"/>
      <c r="X69" s="11"/>
    </row>
    <row r="70" spans="1:24" ht="15.75" customHeight="1">
      <c r="A70" s="8" t="s">
        <v>28</v>
      </c>
      <c r="B70" s="9" t="s">
        <v>65</v>
      </c>
      <c r="C70" s="9" t="s">
        <v>314</v>
      </c>
      <c r="D70" s="9" t="s">
        <v>224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>
        <v>45795</v>
      </c>
      <c r="P70" s="9" t="s">
        <v>45</v>
      </c>
      <c r="Q70" s="9" t="s">
        <v>46</v>
      </c>
      <c r="R70" s="11" t="s">
        <v>315</v>
      </c>
      <c r="S70" s="11">
        <v>6</v>
      </c>
      <c r="T70" s="10">
        <v>45830</v>
      </c>
      <c r="U70" s="11" t="s">
        <v>316</v>
      </c>
      <c r="V70" s="11" t="s">
        <v>317</v>
      </c>
      <c r="W70" s="11"/>
      <c r="X70" s="11"/>
    </row>
    <row r="71" spans="1:24" ht="15.75" customHeight="1">
      <c r="A71" s="8" t="s">
        <v>28</v>
      </c>
      <c r="B71" s="9" t="s">
        <v>29</v>
      </c>
      <c r="C71" s="9" t="s">
        <v>30</v>
      </c>
      <c r="D71" s="9" t="s">
        <v>318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>
        <v>45795</v>
      </c>
      <c r="P71" s="9" t="s">
        <v>45</v>
      </c>
      <c r="Q71" s="9" t="s">
        <v>46</v>
      </c>
      <c r="R71" s="11" t="s">
        <v>34</v>
      </c>
      <c r="S71" s="11">
        <v>6</v>
      </c>
      <c r="T71" s="10">
        <v>45830</v>
      </c>
      <c r="U71" s="11"/>
      <c r="V71" s="11" t="s">
        <v>35</v>
      </c>
      <c r="W71" s="11"/>
      <c r="X71" s="11"/>
    </row>
    <row r="72" spans="1:24" ht="15.75" customHeight="1">
      <c r="A72" s="8" t="s">
        <v>28</v>
      </c>
      <c r="B72" s="9" t="s">
        <v>116</v>
      </c>
      <c r="C72" s="9" t="s">
        <v>117</v>
      </c>
      <c r="D72" s="9" t="s">
        <v>319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>
        <v>45791</v>
      </c>
      <c r="P72" s="9" t="s">
        <v>136</v>
      </c>
      <c r="Q72" s="9" t="s">
        <v>33</v>
      </c>
      <c r="R72" s="11" t="s">
        <v>270</v>
      </c>
      <c r="S72" s="11">
        <v>6</v>
      </c>
      <c r="T72" s="10">
        <v>45810</v>
      </c>
      <c r="U72" s="11"/>
      <c r="V72" s="11" t="s">
        <v>119</v>
      </c>
      <c r="W72" s="11"/>
      <c r="X72" s="11"/>
    </row>
    <row r="73" spans="1:24" ht="15.75" customHeight="1">
      <c r="A73" s="8" t="s">
        <v>28</v>
      </c>
      <c r="B73" s="9" t="s">
        <v>125</v>
      </c>
      <c r="C73" s="9" t="s">
        <v>148</v>
      </c>
      <c r="D73" s="9" t="s">
        <v>320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>
        <v>45791</v>
      </c>
      <c r="P73" s="9" t="s">
        <v>136</v>
      </c>
      <c r="Q73" s="9" t="s">
        <v>33</v>
      </c>
      <c r="R73" s="11" t="s">
        <v>258</v>
      </c>
      <c r="S73" s="11">
        <v>6</v>
      </c>
      <c r="T73" s="10">
        <v>45810</v>
      </c>
      <c r="U73" s="11"/>
      <c r="V73" s="11" t="s">
        <v>151</v>
      </c>
      <c r="W73" s="11"/>
      <c r="X73" s="11"/>
    </row>
    <row r="74" spans="1:24" ht="15.75" customHeight="1">
      <c r="A74" s="8" t="s">
        <v>59</v>
      </c>
      <c r="B74" s="9" t="s">
        <v>174</v>
      </c>
      <c r="C74" s="9" t="s">
        <v>175</v>
      </c>
      <c r="D74" s="9" t="s">
        <v>245</v>
      </c>
      <c r="E74" s="10" t="s">
        <v>177</v>
      </c>
      <c r="F74" s="10">
        <v>45792</v>
      </c>
      <c r="G74" s="10" t="s">
        <v>100</v>
      </c>
      <c r="H74" s="10">
        <v>45813</v>
      </c>
      <c r="I74" s="10" t="s">
        <v>178</v>
      </c>
      <c r="J74" s="10">
        <v>45834</v>
      </c>
      <c r="K74" s="10" t="s">
        <v>29</v>
      </c>
      <c r="L74" s="10">
        <v>45855</v>
      </c>
      <c r="M74" s="10"/>
      <c r="N74" s="10"/>
      <c r="O74" s="10">
        <v>45792</v>
      </c>
      <c r="P74" s="9" t="s">
        <v>32</v>
      </c>
      <c r="Q74" s="9" t="s">
        <v>33</v>
      </c>
      <c r="R74" s="11" t="s">
        <v>321</v>
      </c>
      <c r="S74" s="11">
        <v>23</v>
      </c>
      <c r="T74" s="10">
        <v>45874</v>
      </c>
      <c r="U74" s="11"/>
      <c r="V74" s="11" t="s">
        <v>180</v>
      </c>
      <c r="W74" s="11"/>
      <c r="X74" s="11"/>
    </row>
    <row r="75" spans="1:24" ht="15.75" customHeight="1">
      <c r="A75" s="8" t="s">
        <v>59</v>
      </c>
      <c r="B75" s="9" t="s">
        <v>181</v>
      </c>
      <c r="C75" s="9" t="s">
        <v>182</v>
      </c>
      <c r="D75" s="9" t="s">
        <v>322</v>
      </c>
      <c r="E75" s="10" t="s">
        <v>177</v>
      </c>
      <c r="F75" s="10">
        <v>45792</v>
      </c>
      <c r="G75" s="10" t="s">
        <v>100</v>
      </c>
      <c r="H75" s="10">
        <v>45813</v>
      </c>
      <c r="I75" s="10" t="s">
        <v>178</v>
      </c>
      <c r="J75" s="10">
        <v>45834</v>
      </c>
      <c r="K75" s="10"/>
      <c r="L75" s="10"/>
      <c r="M75" s="10"/>
      <c r="N75" s="10"/>
      <c r="O75" s="10">
        <v>45792</v>
      </c>
      <c r="P75" s="9" t="s">
        <v>32</v>
      </c>
      <c r="Q75" s="9" t="s">
        <v>33</v>
      </c>
      <c r="R75" s="11" t="s">
        <v>323</v>
      </c>
      <c r="S75" s="11">
        <v>17</v>
      </c>
      <c r="T75" s="10">
        <v>45853</v>
      </c>
      <c r="U75" s="11"/>
      <c r="V75" s="11" t="s">
        <v>185</v>
      </c>
      <c r="W75" s="11"/>
      <c r="X75" s="11"/>
    </row>
    <row r="76" spans="1:24" ht="15.75" customHeight="1">
      <c r="A76" s="8" t="s">
        <v>28</v>
      </c>
      <c r="B76" s="9" t="s">
        <v>177</v>
      </c>
      <c r="C76" s="9" t="s">
        <v>186</v>
      </c>
      <c r="D76" s="9" t="s">
        <v>295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>
        <v>45792</v>
      </c>
      <c r="P76" s="9" t="s">
        <v>32</v>
      </c>
      <c r="Q76" s="9" t="s">
        <v>33</v>
      </c>
      <c r="R76" s="11" t="s">
        <v>187</v>
      </c>
      <c r="S76" s="11">
        <v>5</v>
      </c>
      <c r="T76" s="10">
        <v>45811</v>
      </c>
      <c r="U76" s="11"/>
      <c r="V76" s="11" t="s">
        <v>188</v>
      </c>
      <c r="W76" s="11"/>
      <c r="X76" s="11"/>
    </row>
    <row r="77" spans="1:24" ht="15.75" customHeight="1">
      <c r="A77" s="8" t="s">
        <v>28</v>
      </c>
      <c r="B77" s="9" t="s">
        <v>324</v>
      </c>
      <c r="C77" s="9" t="s">
        <v>325</v>
      </c>
      <c r="D77" s="9" t="s">
        <v>70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>
        <v>45792</v>
      </c>
      <c r="P77" s="9"/>
      <c r="Q77" s="9"/>
      <c r="R77" s="11"/>
      <c r="S77" s="11">
        <v>6</v>
      </c>
      <c r="T77" s="10">
        <v>45811</v>
      </c>
      <c r="U77" s="11"/>
      <c r="V77" s="11"/>
      <c r="W77" s="11"/>
      <c r="X77" s="11"/>
    </row>
    <row r="78" spans="1:24" ht="15.75" customHeight="1">
      <c r="A78" s="8" t="s">
        <v>36</v>
      </c>
      <c r="B78" s="9" t="s">
        <v>120</v>
      </c>
      <c r="C78" s="9" t="s">
        <v>121</v>
      </c>
      <c r="D78" s="9" t="s">
        <v>131</v>
      </c>
      <c r="E78" s="10" t="s">
        <v>123</v>
      </c>
      <c r="F78" s="10">
        <v>45792</v>
      </c>
      <c r="G78" s="10" t="s">
        <v>124</v>
      </c>
      <c r="H78" s="10">
        <v>45820</v>
      </c>
      <c r="I78" s="10" t="s">
        <v>125</v>
      </c>
      <c r="J78" s="10">
        <v>45841</v>
      </c>
      <c r="K78" s="10" t="s">
        <v>126</v>
      </c>
      <c r="L78" s="10">
        <v>45862</v>
      </c>
      <c r="M78" s="10" t="s">
        <v>127</v>
      </c>
      <c r="N78" s="10">
        <v>45890</v>
      </c>
      <c r="O78" s="10">
        <v>45792</v>
      </c>
      <c r="P78" s="9" t="s">
        <v>32</v>
      </c>
      <c r="Q78" s="9" t="s">
        <v>33</v>
      </c>
      <c r="R78" s="11" t="s">
        <v>326</v>
      </c>
      <c r="S78" s="11">
        <v>30</v>
      </c>
      <c r="T78" s="10">
        <v>45909</v>
      </c>
      <c r="U78" s="11"/>
      <c r="V78" s="11" t="s">
        <v>129</v>
      </c>
      <c r="W78" s="11"/>
      <c r="X78" s="11"/>
    </row>
    <row r="79" spans="1:24" ht="15.75" customHeight="1">
      <c r="A79" s="8" t="s">
        <v>28</v>
      </c>
      <c r="B79" s="9" t="s">
        <v>123</v>
      </c>
      <c r="C79" s="9" t="s">
        <v>130</v>
      </c>
      <c r="D79" s="9" t="s">
        <v>237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>
        <v>45792</v>
      </c>
      <c r="P79" s="9" t="s">
        <v>32</v>
      </c>
      <c r="Q79" s="9" t="s">
        <v>33</v>
      </c>
      <c r="R79" s="11"/>
      <c r="S79" s="11">
        <v>6</v>
      </c>
      <c r="T79" s="10">
        <v>45811</v>
      </c>
      <c r="U79" s="11"/>
      <c r="V79" s="11" t="s">
        <v>133</v>
      </c>
      <c r="W79" s="11"/>
      <c r="X79" s="11"/>
    </row>
    <row r="80" spans="1:24" ht="15.75" customHeight="1">
      <c r="A80" s="8" t="s">
        <v>28</v>
      </c>
      <c r="B80" s="9" t="s">
        <v>327</v>
      </c>
      <c r="C80" s="9" t="s">
        <v>328</v>
      </c>
      <c r="D80" s="9" t="s">
        <v>191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>
        <v>45893</v>
      </c>
      <c r="P80" s="9" t="s">
        <v>45</v>
      </c>
      <c r="Q80" s="9" t="s">
        <v>46</v>
      </c>
      <c r="R80" s="11"/>
      <c r="S80" s="11">
        <v>6</v>
      </c>
      <c r="T80" s="10">
        <v>45928</v>
      </c>
      <c r="U80" s="11"/>
      <c r="V80" s="11" t="s">
        <v>329</v>
      </c>
      <c r="W80" s="11"/>
      <c r="X80" s="11"/>
    </row>
    <row r="81" spans="1:24" ht="15.75" customHeight="1">
      <c r="A81" s="8" t="s">
        <v>59</v>
      </c>
      <c r="B81" s="9" t="s">
        <v>330</v>
      </c>
      <c r="C81" s="9" t="s">
        <v>331</v>
      </c>
      <c r="D81" s="9" t="s">
        <v>52</v>
      </c>
      <c r="E81" s="10" t="s">
        <v>178</v>
      </c>
      <c r="F81" s="10">
        <v>45794</v>
      </c>
      <c r="G81" s="10" t="s">
        <v>29</v>
      </c>
      <c r="H81" s="10">
        <v>45836</v>
      </c>
      <c r="I81" s="10"/>
      <c r="J81" s="10"/>
      <c r="K81" s="10"/>
      <c r="L81" s="10"/>
      <c r="M81" s="10"/>
      <c r="N81" s="10"/>
      <c r="O81" s="10">
        <v>45794</v>
      </c>
      <c r="P81" s="9" t="s">
        <v>96</v>
      </c>
      <c r="Q81" s="9" t="s">
        <v>103</v>
      </c>
      <c r="R81" s="11" t="s">
        <v>332</v>
      </c>
      <c r="S81" s="11">
        <v>12</v>
      </c>
      <c r="T81" s="10">
        <v>45871</v>
      </c>
      <c r="U81" s="11"/>
      <c r="V81" s="11" t="s">
        <v>333</v>
      </c>
      <c r="W81" s="11"/>
      <c r="X81" s="11"/>
    </row>
    <row r="82" spans="1:24" ht="15.75" customHeight="1">
      <c r="A82" s="8" t="s">
        <v>28</v>
      </c>
      <c r="B82" s="9" t="s">
        <v>178</v>
      </c>
      <c r="C82" s="9" t="s">
        <v>302</v>
      </c>
      <c r="D82" s="9" t="s">
        <v>334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>
        <v>45794</v>
      </c>
      <c r="P82" s="9" t="s">
        <v>96</v>
      </c>
      <c r="Q82" s="9" t="s">
        <v>103</v>
      </c>
      <c r="R82" s="11" t="s">
        <v>140</v>
      </c>
      <c r="S82" s="11">
        <v>6</v>
      </c>
      <c r="T82" s="10">
        <v>45829</v>
      </c>
      <c r="U82" s="11"/>
      <c r="V82" s="11" t="s">
        <v>304</v>
      </c>
      <c r="W82" s="11"/>
      <c r="X82" s="11"/>
    </row>
    <row r="83" spans="1:24" ht="15.75" customHeight="1">
      <c r="A83" s="8" t="s">
        <v>28</v>
      </c>
      <c r="B83" s="9" t="s">
        <v>194</v>
      </c>
      <c r="C83" s="9" t="s">
        <v>195</v>
      </c>
      <c r="D83" s="9" t="s">
        <v>318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>
        <v>45794</v>
      </c>
      <c r="P83" s="9" t="s">
        <v>96</v>
      </c>
      <c r="Q83" s="9" t="s">
        <v>103</v>
      </c>
      <c r="R83" s="11" t="s">
        <v>335</v>
      </c>
      <c r="S83" s="11">
        <v>5</v>
      </c>
      <c r="T83" s="10">
        <v>45822</v>
      </c>
      <c r="U83" s="11"/>
      <c r="V83" s="11" t="s">
        <v>198</v>
      </c>
      <c r="W83" s="11"/>
      <c r="X83" s="11"/>
    </row>
    <row r="84" spans="1:24" ht="15.75" customHeight="1">
      <c r="A84" s="8" t="s">
        <v>28</v>
      </c>
      <c r="B84" s="9" t="s">
        <v>41</v>
      </c>
      <c r="C84" s="9" t="s">
        <v>336</v>
      </c>
      <c r="D84" s="9" t="s">
        <v>337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>
        <v>45809</v>
      </c>
      <c r="P84" s="9" t="s">
        <v>45</v>
      </c>
      <c r="Q84" s="9" t="s">
        <v>46</v>
      </c>
      <c r="R84" s="11" t="s">
        <v>338</v>
      </c>
      <c r="S84" s="11">
        <v>6</v>
      </c>
      <c r="T84" s="10">
        <v>45858</v>
      </c>
      <c r="U84" s="11"/>
      <c r="V84" s="11" t="s">
        <v>339</v>
      </c>
      <c r="W84" s="11"/>
      <c r="X84" s="11"/>
    </row>
    <row r="85" spans="1:24" ht="15.75" customHeight="1">
      <c r="A85" s="8" t="s">
        <v>28</v>
      </c>
      <c r="B85" s="9" t="s">
        <v>340</v>
      </c>
      <c r="C85" s="9" t="s">
        <v>341</v>
      </c>
      <c r="D85" s="9" t="s">
        <v>342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>
        <v>45798</v>
      </c>
      <c r="P85" s="9" t="s">
        <v>136</v>
      </c>
      <c r="Q85" s="9" t="s">
        <v>33</v>
      </c>
      <c r="R85" s="11"/>
      <c r="S85" s="11">
        <v>6</v>
      </c>
      <c r="T85" s="10">
        <v>45817</v>
      </c>
      <c r="U85" s="11"/>
      <c r="V85" s="11" t="s">
        <v>343</v>
      </c>
      <c r="W85" s="11"/>
      <c r="X85" s="11"/>
    </row>
    <row r="86" spans="1:24" ht="15.75" customHeight="1">
      <c r="A86" s="8" t="s">
        <v>59</v>
      </c>
      <c r="B86" s="9" t="s">
        <v>106</v>
      </c>
      <c r="C86" s="9" t="s">
        <v>107</v>
      </c>
      <c r="D86" s="9" t="s">
        <v>85</v>
      </c>
      <c r="E86" s="10" t="s">
        <v>109</v>
      </c>
      <c r="F86" s="10">
        <v>45799</v>
      </c>
      <c r="G86" s="10" t="s">
        <v>63</v>
      </c>
      <c r="H86" s="10">
        <v>45827</v>
      </c>
      <c r="I86" s="10"/>
      <c r="J86" s="10"/>
      <c r="K86" s="10"/>
      <c r="L86" s="10"/>
      <c r="M86" s="10"/>
      <c r="N86" s="10"/>
      <c r="O86" s="10">
        <v>45799</v>
      </c>
      <c r="P86" s="9" t="s">
        <v>32</v>
      </c>
      <c r="Q86" s="9" t="s">
        <v>33</v>
      </c>
      <c r="R86" s="11" t="s">
        <v>344</v>
      </c>
      <c r="S86" s="11">
        <v>12</v>
      </c>
      <c r="T86" s="10">
        <v>45846</v>
      </c>
      <c r="U86" s="11"/>
      <c r="V86" s="11" t="s">
        <v>111</v>
      </c>
      <c r="W86" s="11"/>
      <c r="X86" s="11"/>
    </row>
    <row r="87" spans="1:24" ht="15.75" customHeight="1">
      <c r="A87" s="8" t="s">
        <v>28</v>
      </c>
      <c r="B87" s="9" t="s">
        <v>109</v>
      </c>
      <c r="C87" s="9" t="s">
        <v>112</v>
      </c>
      <c r="D87" s="9" t="s">
        <v>345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>
        <v>45799</v>
      </c>
      <c r="P87" s="9" t="s">
        <v>32</v>
      </c>
      <c r="Q87" s="9" t="s">
        <v>33</v>
      </c>
      <c r="R87" s="11" t="s">
        <v>290</v>
      </c>
      <c r="S87" s="11">
        <v>6</v>
      </c>
      <c r="T87" s="10">
        <v>45818</v>
      </c>
      <c r="U87" s="11"/>
      <c r="V87" s="11" t="s">
        <v>115</v>
      </c>
      <c r="W87" s="11"/>
      <c r="X87" s="11"/>
    </row>
    <row r="88" spans="1:24" ht="15.75" customHeight="1">
      <c r="A88" s="8" t="s">
        <v>28</v>
      </c>
      <c r="B88" s="9" t="s">
        <v>63</v>
      </c>
      <c r="C88" s="9" t="s">
        <v>79</v>
      </c>
      <c r="D88" s="9" t="s">
        <v>346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>
        <v>45799</v>
      </c>
      <c r="P88" s="9" t="s">
        <v>32</v>
      </c>
      <c r="Q88" s="9" t="s">
        <v>33</v>
      </c>
      <c r="R88" s="11" t="s">
        <v>81</v>
      </c>
      <c r="S88" s="11">
        <v>6</v>
      </c>
      <c r="T88" s="10">
        <v>45818</v>
      </c>
      <c r="U88" s="11"/>
      <c r="V88" s="11" t="s">
        <v>82</v>
      </c>
      <c r="W88" s="11"/>
      <c r="X88" s="11"/>
    </row>
    <row r="89" spans="1:24" ht="15.75" customHeight="1">
      <c r="A89" s="8" t="s">
        <v>28</v>
      </c>
      <c r="B89" s="9" t="s">
        <v>71</v>
      </c>
      <c r="C89" s="9" t="s">
        <v>347</v>
      </c>
      <c r="D89" s="9" t="s">
        <v>108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>
        <v>45799</v>
      </c>
      <c r="P89" s="9" t="s">
        <v>32</v>
      </c>
      <c r="Q89" s="9" t="s">
        <v>33</v>
      </c>
      <c r="R89" s="11" t="s">
        <v>216</v>
      </c>
      <c r="S89" s="11">
        <v>6</v>
      </c>
      <c r="T89" s="10">
        <v>45818</v>
      </c>
      <c r="U89" s="11" t="s">
        <v>348</v>
      </c>
      <c r="V89" s="11" t="s">
        <v>349</v>
      </c>
      <c r="W89" s="11"/>
      <c r="X89" s="11"/>
    </row>
    <row r="90" spans="1:24" ht="15.75" customHeight="1">
      <c r="A90" s="8" t="s">
        <v>28</v>
      </c>
      <c r="B90" s="9" t="s">
        <v>126</v>
      </c>
      <c r="C90" s="9" t="s">
        <v>350</v>
      </c>
      <c r="D90" s="9" t="s">
        <v>201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>
        <v>45799</v>
      </c>
      <c r="P90" s="9" t="s">
        <v>32</v>
      </c>
      <c r="Q90" s="9" t="s">
        <v>33</v>
      </c>
      <c r="R90" s="11" t="s">
        <v>91</v>
      </c>
      <c r="S90" s="11">
        <v>6</v>
      </c>
      <c r="T90" s="10">
        <v>45818</v>
      </c>
      <c r="U90" s="11"/>
      <c r="V90" s="11" t="s">
        <v>351</v>
      </c>
      <c r="W90" s="11"/>
      <c r="X90" s="11"/>
    </row>
    <row r="91" spans="1:24" ht="15.75" customHeight="1">
      <c r="A91" s="8" t="s">
        <v>28</v>
      </c>
      <c r="B91" s="9" t="s">
        <v>65</v>
      </c>
      <c r="C91" s="9" t="s">
        <v>314</v>
      </c>
      <c r="D91" s="9" t="s">
        <v>337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>
        <v>45799</v>
      </c>
      <c r="P91" s="9" t="s">
        <v>32</v>
      </c>
      <c r="Q91" s="9" t="s">
        <v>33</v>
      </c>
      <c r="R91" s="11" t="s">
        <v>352</v>
      </c>
      <c r="S91" s="11">
        <v>6</v>
      </c>
      <c r="T91" s="10">
        <v>45818</v>
      </c>
      <c r="U91" s="11" t="s">
        <v>316</v>
      </c>
      <c r="V91" s="11" t="s">
        <v>317</v>
      </c>
      <c r="W91" s="11"/>
      <c r="X91" s="11"/>
    </row>
    <row r="92" spans="1:24" ht="15.75" customHeight="1">
      <c r="A92" s="8" t="s">
        <v>59</v>
      </c>
      <c r="B92" s="9" t="s">
        <v>353</v>
      </c>
      <c r="C92" s="9" t="s">
        <v>354</v>
      </c>
      <c r="D92" s="9" t="s">
        <v>76</v>
      </c>
      <c r="E92" s="10" t="s">
        <v>126</v>
      </c>
      <c r="F92" s="10">
        <v>45801</v>
      </c>
      <c r="G92" s="10" t="s">
        <v>127</v>
      </c>
      <c r="H92" s="10">
        <v>45857</v>
      </c>
      <c r="I92" s="10" t="s">
        <v>355</v>
      </c>
      <c r="J92" s="10">
        <v>45906</v>
      </c>
      <c r="K92" s="10"/>
      <c r="L92" s="10"/>
      <c r="M92" s="10"/>
      <c r="N92" s="10"/>
      <c r="O92" s="10">
        <v>45801</v>
      </c>
      <c r="P92" s="9" t="s">
        <v>96</v>
      </c>
      <c r="Q92" s="9" t="s">
        <v>103</v>
      </c>
      <c r="R92" s="11" t="s">
        <v>356</v>
      </c>
      <c r="S92" s="11">
        <v>18</v>
      </c>
      <c r="T92" s="10">
        <v>45941</v>
      </c>
      <c r="U92" s="11"/>
      <c r="V92" s="11" t="s">
        <v>357</v>
      </c>
      <c r="W92" s="11"/>
      <c r="X92" s="11"/>
    </row>
    <row r="93" spans="1:24" ht="15.75" customHeight="1">
      <c r="A93" s="8" t="s">
        <v>28</v>
      </c>
      <c r="B93" s="9" t="s">
        <v>126</v>
      </c>
      <c r="C93" s="9" t="s">
        <v>350</v>
      </c>
      <c r="D93" s="9" t="s">
        <v>358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>
        <v>45801</v>
      </c>
      <c r="P93" s="9" t="s">
        <v>96</v>
      </c>
      <c r="Q93" s="9" t="s">
        <v>103</v>
      </c>
      <c r="R93" s="11" t="s">
        <v>91</v>
      </c>
      <c r="S93" s="11">
        <v>6</v>
      </c>
      <c r="T93" s="10">
        <v>45836</v>
      </c>
      <c r="U93" s="11"/>
      <c r="V93" s="11" t="s">
        <v>351</v>
      </c>
      <c r="W93" s="11"/>
      <c r="X93" s="11"/>
    </row>
    <row r="94" spans="1:24" ht="15.75" customHeight="1">
      <c r="A94" s="8" t="s">
        <v>49</v>
      </c>
      <c r="B94" s="9" t="s">
        <v>166</v>
      </c>
      <c r="C94" s="9" t="s">
        <v>167</v>
      </c>
      <c r="D94" s="9" t="s">
        <v>201</v>
      </c>
      <c r="E94" s="10" t="s">
        <v>124</v>
      </c>
      <c r="F94" s="10">
        <v>45802</v>
      </c>
      <c r="G94" s="10" t="s">
        <v>125</v>
      </c>
      <c r="H94" s="10">
        <v>45851</v>
      </c>
      <c r="I94" s="10" t="s">
        <v>126</v>
      </c>
      <c r="J94" s="10">
        <v>45893</v>
      </c>
      <c r="K94" s="10"/>
      <c r="L94" s="10"/>
      <c r="M94" s="10"/>
      <c r="N94" s="10"/>
      <c r="O94" s="10">
        <v>45802</v>
      </c>
      <c r="P94" s="9" t="s">
        <v>45</v>
      </c>
      <c r="Q94" s="9" t="s">
        <v>46</v>
      </c>
      <c r="R94" s="11" t="s">
        <v>359</v>
      </c>
      <c r="S94" s="11">
        <v>18</v>
      </c>
      <c r="T94" s="10">
        <v>45804</v>
      </c>
      <c r="U94" s="11"/>
      <c r="V94" s="11" t="s">
        <v>169</v>
      </c>
      <c r="W94" s="11"/>
      <c r="X94" s="11"/>
    </row>
    <row r="95" spans="1:24" ht="15.75" customHeight="1">
      <c r="A95" s="8" t="s">
        <v>28</v>
      </c>
      <c r="B95" s="9" t="s">
        <v>124</v>
      </c>
      <c r="C95" s="9" t="s">
        <v>170</v>
      </c>
      <c r="D95" s="9" t="s">
        <v>360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>
        <v>45802</v>
      </c>
      <c r="P95" s="9" t="s">
        <v>45</v>
      </c>
      <c r="Q95" s="9" t="s">
        <v>46</v>
      </c>
      <c r="R95" s="11" t="s">
        <v>172</v>
      </c>
      <c r="S95" s="11">
        <v>6</v>
      </c>
      <c r="T95" s="10">
        <v>45844</v>
      </c>
      <c r="U95" s="11"/>
      <c r="V95" s="11" t="s">
        <v>173</v>
      </c>
      <c r="W95" s="11"/>
      <c r="X95" s="11"/>
    </row>
    <row r="96" spans="1:24" ht="15.75" customHeight="1">
      <c r="A96" s="8" t="s">
        <v>28</v>
      </c>
      <c r="B96" s="9" t="s">
        <v>231</v>
      </c>
      <c r="C96" s="9" t="s">
        <v>361</v>
      </c>
      <c r="D96" s="9" t="s">
        <v>362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>
        <v>45802</v>
      </c>
      <c r="P96" s="9" t="s">
        <v>45</v>
      </c>
      <c r="Q96" s="9" t="s">
        <v>46</v>
      </c>
      <c r="R96" s="11" t="s">
        <v>363</v>
      </c>
      <c r="S96" s="11">
        <v>6</v>
      </c>
      <c r="T96" s="10">
        <v>45844</v>
      </c>
      <c r="U96" s="11"/>
      <c r="V96" s="11" t="s">
        <v>364</v>
      </c>
      <c r="W96" s="11"/>
      <c r="X96" s="11"/>
    </row>
    <row r="97" spans="1:24" ht="15.75" customHeight="1">
      <c r="A97" s="8" t="s">
        <v>28</v>
      </c>
      <c r="B97" s="9" t="s">
        <v>355</v>
      </c>
      <c r="C97" s="9" t="s">
        <v>365</v>
      </c>
      <c r="D97" s="9" t="s">
        <v>191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>
        <v>45802</v>
      </c>
      <c r="P97" s="9" t="s">
        <v>45</v>
      </c>
      <c r="Q97" s="9" t="s">
        <v>46</v>
      </c>
      <c r="R97" s="11" t="s">
        <v>366</v>
      </c>
      <c r="S97" s="11">
        <v>6</v>
      </c>
      <c r="T97" s="10">
        <v>45837</v>
      </c>
      <c r="U97" s="11"/>
      <c r="V97" s="11" t="s">
        <v>367</v>
      </c>
      <c r="W97" s="11"/>
      <c r="X97" s="11"/>
    </row>
    <row r="98" spans="1:24" ht="15.75" customHeight="1">
      <c r="A98" s="8" t="s">
        <v>28</v>
      </c>
      <c r="B98" s="9" t="s">
        <v>368</v>
      </c>
      <c r="C98" s="9" t="s">
        <v>369</v>
      </c>
      <c r="D98" s="9" t="s">
        <v>292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>
        <v>45805</v>
      </c>
      <c r="P98" s="9" t="s">
        <v>136</v>
      </c>
      <c r="Q98" s="9" t="s">
        <v>33</v>
      </c>
      <c r="R98" s="11"/>
      <c r="S98" s="11">
        <v>6</v>
      </c>
      <c r="T98" s="10">
        <v>45824</v>
      </c>
      <c r="U98" s="11"/>
      <c r="V98" s="11" t="s">
        <v>370</v>
      </c>
      <c r="W98" s="11"/>
      <c r="X98" s="11"/>
    </row>
    <row r="99" spans="1:24" ht="15.75" customHeight="1">
      <c r="A99" s="8" t="s">
        <v>59</v>
      </c>
      <c r="B99" s="9" t="s">
        <v>371</v>
      </c>
      <c r="C99" s="9" t="s">
        <v>372</v>
      </c>
      <c r="D99" s="9" t="s">
        <v>159</v>
      </c>
      <c r="E99" s="10" t="s">
        <v>373</v>
      </c>
      <c r="F99" s="10">
        <v>45805</v>
      </c>
      <c r="G99" s="10" t="s">
        <v>374</v>
      </c>
      <c r="H99" s="10">
        <v>45833</v>
      </c>
      <c r="I99" s="10" t="s">
        <v>144</v>
      </c>
      <c r="J99" s="10">
        <v>45868</v>
      </c>
      <c r="K99" s="10"/>
      <c r="L99" s="10"/>
      <c r="M99" s="10"/>
      <c r="N99" s="10"/>
      <c r="O99" s="10">
        <v>45805</v>
      </c>
      <c r="P99" s="9" t="s">
        <v>136</v>
      </c>
      <c r="Q99" s="9" t="s">
        <v>33</v>
      </c>
      <c r="R99" s="11"/>
      <c r="S99" s="11">
        <v>18</v>
      </c>
      <c r="T99" s="10">
        <v>45889</v>
      </c>
      <c r="U99" s="11"/>
      <c r="V99" s="11"/>
      <c r="W99" s="11"/>
      <c r="X99" s="11"/>
    </row>
    <row r="100" spans="1:24" ht="15.75" customHeight="1">
      <c r="A100" s="8" t="s">
        <v>28</v>
      </c>
      <c r="B100" s="9" t="s">
        <v>373</v>
      </c>
      <c r="C100" s="9" t="s">
        <v>375</v>
      </c>
      <c r="D100" s="9" t="s">
        <v>287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>
        <v>45805</v>
      </c>
      <c r="P100" s="9" t="s">
        <v>136</v>
      </c>
      <c r="Q100" s="9" t="s">
        <v>33</v>
      </c>
      <c r="R100" s="11"/>
      <c r="S100" s="11">
        <v>6</v>
      </c>
      <c r="T100" s="10">
        <v>45824</v>
      </c>
      <c r="U100" s="11"/>
      <c r="V100" s="11"/>
      <c r="W100" s="11"/>
      <c r="X100" s="11"/>
    </row>
    <row r="101" spans="1:24" ht="15.75" customHeight="1">
      <c r="A101" s="8" t="s">
        <v>28</v>
      </c>
      <c r="B101" s="9" t="s">
        <v>29</v>
      </c>
      <c r="C101" s="9" t="s">
        <v>30</v>
      </c>
      <c r="D101" s="9" t="s">
        <v>52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>
        <v>45806</v>
      </c>
      <c r="P101" s="9" t="s">
        <v>32</v>
      </c>
      <c r="Q101" s="9" t="s">
        <v>33</v>
      </c>
      <c r="R101" s="11" t="s">
        <v>34</v>
      </c>
      <c r="S101" s="11">
        <v>6</v>
      </c>
      <c r="T101" s="10">
        <v>45825</v>
      </c>
      <c r="U101" s="11"/>
      <c r="V101" s="11" t="s">
        <v>35</v>
      </c>
      <c r="W101" s="11"/>
      <c r="X101" s="11"/>
    </row>
    <row r="102" spans="1:24" ht="15.75" customHeight="1">
      <c r="A102" s="8" t="s">
        <v>28</v>
      </c>
      <c r="B102" s="9" t="s">
        <v>44</v>
      </c>
      <c r="C102" s="9" t="s">
        <v>248</v>
      </c>
      <c r="D102" s="9" t="s">
        <v>39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>
        <v>45806</v>
      </c>
      <c r="P102" s="9" t="s">
        <v>32</v>
      </c>
      <c r="Q102" s="9" t="s">
        <v>33</v>
      </c>
      <c r="R102" s="11" t="s">
        <v>250</v>
      </c>
      <c r="S102" s="11">
        <v>6</v>
      </c>
      <c r="T102" s="10">
        <v>45825</v>
      </c>
      <c r="U102" s="11"/>
      <c r="V102" s="11" t="s">
        <v>251</v>
      </c>
      <c r="W102" s="11"/>
      <c r="X102" s="11"/>
    </row>
    <row r="103" spans="1:24" ht="15.75" customHeight="1">
      <c r="A103" s="8" t="s">
        <v>28</v>
      </c>
      <c r="B103" s="9" t="s">
        <v>376</v>
      </c>
      <c r="C103" s="9" t="s">
        <v>377</v>
      </c>
      <c r="D103" s="9" t="s">
        <v>70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>
        <v>45806</v>
      </c>
      <c r="P103" s="9" t="s">
        <v>32</v>
      </c>
      <c r="Q103" s="9" t="s">
        <v>33</v>
      </c>
      <c r="R103" s="11"/>
      <c r="S103" s="11">
        <v>6</v>
      </c>
      <c r="T103" s="10">
        <v>45825</v>
      </c>
      <c r="U103" s="11"/>
      <c r="V103" s="11"/>
      <c r="W103" s="11"/>
      <c r="X103" s="11"/>
    </row>
    <row r="104" spans="1:24" ht="15.75" customHeight="1">
      <c r="A104" s="8" t="s">
        <v>36</v>
      </c>
      <c r="B104" s="9" t="s">
        <v>199</v>
      </c>
      <c r="C104" s="9" t="s">
        <v>200</v>
      </c>
      <c r="D104" s="9" t="s">
        <v>358</v>
      </c>
      <c r="E104" s="10" t="s">
        <v>202</v>
      </c>
      <c r="F104" s="10">
        <v>45808</v>
      </c>
      <c r="G104" s="10" t="s">
        <v>109</v>
      </c>
      <c r="H104" s="10">
        <v>45850</v>
      </c>
      <c r="I104" s="10" t="s">
        <v>194</v>
      </c>
      <c r="J104" s="10">
        <v>45892</v>
      </c>
      <c r="K104" s="10" t="s">
        <v>203</v>
      </c>
      <c r="L104" s="10">
        <v>45934</v>
      </c>
      <c r="M104" s="10" t="s">
        <v>204</v>
      </c>
      <c r="N104" s="10">
        <v>45976</v>
      </c>
      <c r="O104" s="10">
        <v>45808</v>
      </c>
      <c r="P104" s="9" t="s">
        <v>96</v>
      </c>
      <c r="Q104" s="9" t="s">
        <v>103</v>
      </c>
      <c r="R104" s="11" t="s">
        <v>378</v>
      </c>
      <c r="S104" s="11">
        <v>26</v>
      </c>
      <c r="T104" s="10">
        <v>46004</v>
      </c>
      <c r="U104" s="11"/>
      <c r="V104" s="11" t="s">
        <v>206</v>
      </c>
      <c r="W104" s="11"/>
      <c r="X104" s="11"/>
    </row>
    <row r="105" spans="1:24" ht="15.75" customHeight="1">
      <c r="A105" s="8" t="s">
        <v>28</v>
      </c>
      <c r="B105" s="9" t="s">
        <v>202</v>
      </c>
      <c r="C105" s="9" t="s">
        <v>211</v>
      </c>
      <c r="D105" s="9" t="s">
        <v>358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>
        <v>45808</v>
      </c>
      <c r="P105" s="9" t="s">
        <v>96</v>
      </c>
      <c r="Q105" s="9" t="s">
        <v>103</v>
      </c>
      <c r="R105" s="11"/>
      <c r="S105" s="11">
        <v>5</v>
      </c>
      <c r="T105" s="10">
        <v>45843</v>
      </c>
      <c r="U105" s="11"/>
      <c r="V105" s="11" t="s">
        <v>213</v>
      </c>
      <c r="W105" s="11"/>
      <c r="X105" s="11"/>
    </row>
    <row r="106" spans="1:24" ht="15.75" customHeight="1">
      <c r="A106" s="8" t="s">
        <v>49</v>
      </c>
      <c r="B106" s="9" t="s">
        <v>207</v>
      </c>
      <c r="C106" s="9" t="s">
        <v>208</v>
      </c>
      <c r="D106" s="9" t="s">
        <v>358</v>
      </c>
      <c r="E106" s="10" t="s">
        <v>202</v>
      </c>
      <c r="F106" s="10">
        <v>45808</v>
      </c>
      <c r="G106" s="10" t="s">
        <v>63</v>
      </c>
      <c r="H106" s="10">
        <v>45857</v>
      </c>
      <c r="I106" s="10" t="s">
        <v>125</v>
      </c>
      <c r="J106" s="10">
        <v>45906</v>
      </c>
      <c r="K106" s="10"/>
      <c r="L106" s="10"/>
      <c r="M106" s="10"/>
      <c r="N106" s="10"/>
      <c r="O106" s="10">
        <v>45808</v>
      </c>
      <c r="P106" s="9" t="s">
        <v>96</v>
      </c>
      <c r="Q106" s="9" t="s">
        <v>103</v>
      </c>
      <c r="R106" s="11"/>
      <c r="S106" s="11">
        <v>17</v>
      </c>
      <c r="T106" s="10">
        <v>45892</v>
      </c>
      <c r="U106" s="11"/>
      <c r="V106" s="11" t="s">
        <v>210</v>
      </c>
      <c r="W106" s="11"/>
      <c r="X106" s="11"/>
    </row>
    <row r="107" spans="1:24" ht="15.75" customHeight="1">
      <c r="A107" s="8" t="s">
        <v>28</v>
      </c>
      <c r="B107" s="9" t="s">
        <v>154</v>
      </c>
      <c r="C107" s="9" t="s">
        <v>379</v>
      </c>
      <c r="D107" s="9" t="s">
        <v>70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>
        <v>45809</v>
      </c>
      <c r="P107" s="9" t="s">
        <v>45</v>
      </c>
      <c r="Q107" s="9" t="s">
        <v>46</v>
      </c>
      <c r="R107" s="11" t="s">
        <v>380</v>
      </c>
      <c r="S107" s="11">
        <v>6</v>
      </c>
      <c r="T107" s="10">
        <v>45851</v>
      </c>
      <c r="U107" s="11"/>
      <c r="V107" s="11"/>
      <c r="W107" s="11"/>
      <c r="X107" s="11"/>
    </row>
    <row r="108" spans="1:24" ht="15.75" customHeight="1">
      <c r="A108" s="8" t="s">
        <v>28</v>
      </c>
      <c r="B108" s="9" t="s">
        <v>381</v>
      </c>
      <c r="C108" s="9" t="s">
        <v>382</v>
      </c>
      <c r="D108" s="9" t="s">
        <v>159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>
        <v>45809</v>
      </c>
      <c r="P108" s="9" t="s">
        <v>45</v>
      </c>
      <c r="Q108" s="9" t="s">
        <v>46</v>
      </c>
      <c r="R108" s="11" t="s">
        <v>383</v>
      </c>
      <c r="S108" s="11">
        <v>5</v>
      </c>
      <c r="T108" s="10">
        <v>45844</v>
      </c>
      <c r="U108" s="11"/>
      <c r="V108" s="11" t="s">
        <v>384</v>
      </c>
      <c r="W108" s="11"/>
      <c r="X108" s="11"/>
    </row>
    <row r="109" spans="1:24" ht="15.75" customHeight="1">
      <c r="A109" s="8" t="s">
        <v>36</v>
      </c>
      <c r="B109" s="9" t="s">
        <v>227</v>
      </c>
      <c r="C109" s="9" t="s">
        <v>228</v>
      </c>
      <c r="D109" s="9" t="s">
        <v>245</v>
      </c>
      <c r="E109" s="10" t="s">
        <v>229</v>
      </c>
      <c r="F109" s="10">
        <v>45809</v>
      </c>
      <c r="G109" s="10" t="s">
        <v>230</v>
      </c>
      <c r="H109" s="10">
        <v>45858</v>
      </c>
      <c r="I109" s="10" t="s">
        <v>231</v>
      </c>
      <c r="J109" s="10">
        <v>45900</v>
      </c>
      <c r="K109" s="10" t="s">
        <v>232</v>
      </c>
      <c r="L109" s="10">
        <v>45942</v>
      </c>
      <c r="M109" s="10" t="s">
        <v>189</v>
      </c>
      <c r="N109" s="10">
        <v>45984</v>
      </c>
      <c r="O109" s="10">
        <v>45809</v>
      </c>
      <c r="P109" s="9" t="s">
        <v>45</v>
      </c>
      <c r="Q109" s="9" t="s">
        <v>46</v>
      </c>
      <c r="R109" s="11" t="s">
        <v>385</v>
      </c>
      <c r="S109" s="11">
        <v>29</v>
      </c>
      <c r="T109" s="10">
        <v>46019</v>
      </c>
      <c r="U109" s="11"/>
      <c r="V109" s="11" t="s">
        <v>234</v>
      </c>
      <c r="W109" s="11"/>
      <c r="X109" s="11"/>
    </row>
    <row r="110" spans="1:24" ht="15.75" customHeight="1">
      <c r="A110" s="8" t="s">
        <v>49</v>
      </c>
      <c r="B110" s="9" t="s">
        <v>235</v>
      </c>
      <c r="C110" s="9" t="s">
        <v>236</v>
      </c>
      <c r="D110" s="9" t="s">
        <v>386</v>
      </c>
      <c r="E110" s="10" t="s">
        <v>229</v>
      </c>
      <c r="F110" s="10">
        <v>45809</v>
      </c>
      <c r="G110" s="10" t="s">
        <v>230</v>
      </c>
      <c r="H110" s="10">
        <v>45858</v>
      </c>
      <c r="I110" s="10" t="s">
        <v>231</v>
      </c>
      <c r="J110" s="10">
        <v>45900</v>
      </c>
      <c r="K110" s="10"/>
      <c r="L110" s="10"/>
      <c r="M110" s="10"/>
      <c r="N110" s="10"/>
      <c r="O110" s="10">
        <v>45809</v>
      </c>
      <c r="P110" s="9" t="s">
        <v>45</v>
      </c>
      <c r="Q110" s="9" t="s">
        <v>46</v>
      </c>
      <c r="R110" s="11"/>
      <c r="S110" s="11">
        <v>17</v>
      </c>
      <c r="T110" s="10">
        <v>45935</v>
      </c>
      <c r="U110" s="11"/>
      <c r="V110" s="11" t="s">
        <v>239</v>
      </c>
      <c r="W110" s="11"/>
      <c r="X110" s="11"/>
    </row>
    <row r="111" spans="1:24" ht="15.75" customHeight="1">
      <c r="A111" s="8" t="s">
        <v>59</v>
      </c>
      <c r="B111" s="9" t="s">
        <v>240</v>
      </c>
      <c r="C111" s="9" t="s">
        <v>241</v>
      </c>
      <c r="D111" s="9" t="s">
        <v>249</v>
      </c>
      <c r="E111" s="10" t="s">
        <v>229</v>
      </c>
      <c r="F111" s="10">
        <v>45809</v>
      </c>
      <c r="G111" s="10" t="s">
        <v>230</v>
      </c>
      <c r="H111" s="10">
        <v>45858</v>
      </c>
      <c r="I111" s="10"/>
      <c r="J111" s="10"/>
      <c r="K111" s="10"/>
      <c r="L111" s="10"/>
      <c r="M111" s="10"/>
      <c r="N111" s="10"/>
      <c r="O111" s="10">
        <v>45809</v>
      </c>
      <c r="P111" s="9" t="s">
        <v>45</v>
      </c>
      <c r="Q111" s="9" t="s">
        <v>46</v>
      </c>
      <c r="R111" s="11"/>
      <c r="S111" s="11">
        <v>12</v>
      </c>
      <c r="T111" s="10">
        <v>45893</v>
      </c>
      <c r="U111" s="11"/>
      <c r="V111" s="11" t="s">
        <v>243</v>
      </c>
      <c r="W111" s="11"/>
      <c r="X111" s="11"/>
    </row>
    <row r="112" spans="1:24" ht="15.75" customHeight="1">
      <c r="A112" s="8" t="s">
        <v>28</v>
      </c>
      <c r="B112" s="9" t="s">
        <v>229</v>
      </c>
      <c r="C112" s="9" t="s">
        <v>244</v>
      </c>
      <c r="D112" s="9" t="s">
        <v>387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>
        <v>45809</v>
      </c>
      <c r="P112" s="9" t="s">
        <v>45</v>
      </c>
      <c r="Q112" s="9" t="s">
        <v>46</v>
      </c>
      <c r="R112" s="11" t="s">
        <v>388</v>
      </c>
      <c r="S112" s="11">
        <v>6</v>
      </c>
      <c r="T112" s="10">
        <v>45844</v>
      </c>
      <c r="U112" s="11"/>
      <c r="V112" s="11" t="s">
        <v>247</v>
      </c>
      <c r="W112" s="11"/>
      <c r="X112" s="11"/>
    </row>
    <row r="113" spans="1:24" ht="15.75" customHeight="1">
      <c r="A113" s="8" t="s">
        <v>28</v>
      </c>
      <c r="B113" s="9" t="s">
        <v>116</v>
      </c>
      <c r="C113" s="9" t="s">
        <v>117</v>
      </c>
      <c r="D113" s="9" t="s">
        <v>389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>
        <v>45813</v>
      </c>
      <c r="P113" s="9" t="s">
        <v>32</v>
      </c>
      <c r="Q113" s="9" t="s">
        <v>33</v>
      </c>
      <c r="R113" s="11" t="s">
        <v>270</v>
      </c>
      <c r="S113" s="11">
        <v>6</v>
      </c>
      <c r="T113" s="10">
        <v>45832</v>
      </c>
      <c r="U113" s="11"/>
      <c r="V113" s="11" t="s">
        <v>119</v>
      </c>
      <c r="W113" s="11"/>
      <c r="X113" s="11"/>
    </row>
    <row r="114" spans="1:24" ht="15.75" customHeight="1">
      <c r="A114" s="8" t="s">
        <v>28</v>
      </c>
      <c r="B114" s="9" t="s">
        <v>178</v>
      </c>
      <c r="C114" s="9" t="s">
        <v>302</v>
      </c>
      <c r="D114" s="9" t="s">
        <v>390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>
        <v>45812</v>
      </c>
      <c r="P114" s="9" t="s">
        <v>136</v>
      </c>
      <c r="Q114" s="9" t="s">
        <v>33</v>
      </c>
      <c r="R114" s="11" t="s">
        <v>98</v>
      </c>
      <c r="S114" s="11">
        <v>6</v>
      </c>
      <c r="T114" s="10">
        <v>45831</v>
      </c>
      <c r="U114" s="11"/>
      <c r="V114" s="11" t="s">
        <v>304</v>
      </c>
      <c r="W114" s="11"/>
      <c r="X114" s="11"/>
    </row>
    <row r="115" spans="1:24" ht="15.75" customHeight="1">
      <c r="A115" s="8" t="s">
        <v>28</v>
      </c>
      <c r="B115" s="9" t="s">
        <v>391</v>
      </c>
      <c r="C115" s="9" t="s">
        <v>392</v>
      </c>
      <c r="D115" s="9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>
        <v>45813</v>
      </c>
      <c r="P115" s="9" t="s">
        <v>32</v>
      </c>
      <c r="Q115" s="9" t="s">
        <v>33</v>
      </c>
      <c r="R115" s="11"/>
      <c r="S115" s="11">
        <v>6</v>
      </c>
      <c r="T115" s="10">
        <v>45832</v>
      </c>
      <c r="U115" s="11"/>
      <c r="V115" s="11"/>
      <c r="W115" s="11"/>
      <c r="X115" s="11"/>
    </row>
    <row r="116" spans="1:24" ht="15.75" customHeight="1">
      <c r="A116" s="8" t="s">
        <v>28</v>
      </c>
      <c r="B116" s="9" t="s">
        <v>100</v>
      </c>
      <c r="C116" s="9" t="s">
        <v>101</v>
      </c>
      <c r="D116" s="9" t="s">
        <v>393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>
        <v>45813</v>
      </c>
      <c r="P116" s="9" t="s">
        <v>32</v>
      </c>
      <c r="Q116" s="9" t="s">
        <v>33</v>
      </c>
      <c r="R116" s="11" t="s">
        <v>140</v>
      </c>
      <c r="S116" s="11">
        <v>6</v>
      </c>
      <c r="T116" s="10">
        <v>45832</v>
      </c>
      <c r="U116" s="11"/>
      <c r="V116" s="11" t="s">
        <v>105</v>
      </c>
      <c r="W116" s="11"/>
      <c r="X116" s="11"/>
    </row>
    <row r="117" spans="1:24" ht="15.75" customHeight="1">
      <c r="A117" s="8" t="s">
        <v>28</v>
      </c>
      <c r="B117" s="9" t="s">
        <v>41</v>
      </c>
      <c r="C117" s="9" t="s">
        <v>336</v>
      </c>
      <c r="D117" s="9" t="s">
        <v>224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>
        <v>45813</v>
      </c>
      <c r="P117" s="9" t="s">
        <v>32</v>
      </c>
      <c r="Q117" s="9" t="s">
        <v>33</v>
      </c>
      <c r="R117" s="11" t="s">
        <v>394</v>
      </c>
      <c r="S117" s="11">
        <v>6</v>
      </c>
      <c r="T117" s="10">
        <v>45832</v>
      </c>
      <c r="U117" s="11"/>
      <c r="V117" s="11" t="s">
        <v>339</v>
      </c>
      <c r="W117" s="11"/>
      <c r="X117" s="11"/>
    </row>
    <row r="118" spans="1:24" ht="15.75" customHeight="1">
      <c r="A118" s="8" t="s">
        <v>28</v>
      </c>
      <c r="B118" s="9" t="s">
        <v>203</v>
      </c>
      <c r="C118" s="9" t="s">
        <v>395</v>
      </c>
      <c r="D118" s="9" t="s">
        <v>318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>
        <v>45813</v>
      </c>
      <c r="P118" s="9" t="s">
        <v>196</v>
      </c>
      <c r="Q118" s="9" t="s">
        <v>33</v>
      </c>
      <c r="R118" s="11" t="s">
        <v>396</v>
      </c>
      <c r="S118" s="11">
        <v>5</v>
      </c>
      <c r="T118" s="10">
        <v>45827</v>
      </c>
      <c r="U118" s="11"/>
      <c r="V118" s="11" t="s">
        <v>397</v>
      </c>
      <c r="W118" s="11"/>
      <c r="X118" s="11"/>
    </row>
    <row r="119" spans="1:24" ht="15.75" customHeight="1">
      <c r="A119" s="8" t="s">
        <v>28</v>
      </c>
      <c r="B119" s="9" t="s">
        <v>398</v>
      </c>
      <c r="C119" s="9" t="s">
        <v>399</v>
      </c>
      <c r="D119" s="9" t="s">
        <v>108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>
        <v>45813</v>
      </c>
      <c r="P119" s="9" t="s">
        <v>32</v>
      </c>
      <c r="Q119" s="9" t="s">
        <v>33</v>
      </c>
      <c r="R119" s="11"/>
      <c r="S119" s="11">
        <v>6</v>
      </c>
      <c r="T119" s="10">
        <v>45832</v>
      </c>
      <c r="U119" s="11" t="s">
        <v>400</v>
      </c>
      <c r="V119" s="11" t="s">
        <v>401</v>
      </c>
      <c r="W119" s="11"/>
      <c r="X119" s="11"/>
    </row>
    <row r="120" spans="1:24" ht="15.75" customHeight="1">
      <c r="A120" s="8" t="s">
        <v>28</v>
      </c>
      <c r="B120" s="9" t="s">
        <v>126</v>
      </c>
      <c r="C120" s="9" t="s">
        <v>350</v>
      </c>
      <c r="D120" s="9" t="s">
        <v>402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>
        <v>45816</v>
      </c>
      <c r="P120" s="9" t="s">
        <v>45</v>
      </c>
      <c r="Q120" s="9" t="s">
        <v>46</v>
      </c>
      <c r="R120" s="11" t="s">
        <v>403</v>
      </c>
      <c r="S120" s="11">
        <v>6</v>
      </c>
      <c r="T120" s="10">
        <v>45858</v>
      </c>
      <c r="U120" s="11"/>
      <c r="V120" s="11" t="s">
        <v>351</v>
      </c>
      <c r="W120" s="11"/>
      <c r="X120" s="11"/>
    </row>
    <row r="121" spans="1:24" ht="15.75" customHeight="1">
      <c r="A121" s="8" t="s">
        <v>28</v>
      </c>
      <c r="B121" s="9" t="s">
        <v>222</v>
      </c>
      <c r="C121" s="9" t="s">
        <v>223</v>
      </c>
      <c r="D121" s="9" t="s">
        <v>404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>
        <v>45816</v>
      </c>
      <c r="P121" s="9" t="s">
        <v>45</v>
      </c>
      <c r="Q121" s="9" t="s">
        <v>46</v>
      </c>
      <c r="R121" s="11" t="s">
        <v>150</v>
      </c>
      <c r="S121" s="11">
        <v>6</v>
      </c>
      <c r="T121" s="10">
        <v>45858</v>
      </c>
      <c r="U121" s="11"/>
      <c r="V121" s="11" t="s">
        <v>226</v>
      </c>
      <c r="W121" s="11"/>
      <c r="X121" s="11"/>
    </row>
    <row r="122" spans="1:24" ht="15.75" customHeight="1">
      <c r="A122" s="8" t="s">
        <v>28</v>
      </c>
      <c r="B122" s="9" t="s">
        <v>93</v>
      </c>
      <c r="C122" s="9" t="s">
        <v>94</v>
      </c>
      <c r="D122" s="9" t="s">
        <v>405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>
        <v>45830</v>
      </c>
      <c r="P122" s="9" t="s">
        <v>45</v>
      </c>
      <c r="Q122" s="9" t="s">
        <v>274</v>
      </c>
      <c r="R122" s="11" t="s">
        <v>98</v>
      </c>
      <c r="S122" s="11">
        <v>5</v>
      </c>
      <c r="T122" s="10">
        <v>45872</v>
      </c>
      <c r="U122" s="11"/>
      <c r="V122" s="11" t="s">
        <v>99</v>
      </c>
      <c r="W122" s="11"/>
      <c r="X122" s="11"/>
    </row>
    <row r="123" spans="1:24" ht="15.75" customHeight="1">
      <c r="A123" s="8" t="s">
        <v>28</v>
      </c>
      <c r="B123" s="9" t="s">
        <v>43</v>
      </c>
      <c r="C123" s="9" t="s">
        <v>305</v>
      </c>
      <c r="D123" s="9" t="s">
        <v>406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>
        <v>45816</v>
      </c>
      <c r="P123" s="9" t="s">
        <v>45</v>
      </c>
      <c r="Q123" s="9" t="s">
        <v>46</v>
      </c>
      <c r="R123" s="11" t="s">
        <v>407</v>
      </c>
      <c r="S123" s="11">
        <v>5</v>
      </c>
      <c r="T123" s="10">
        <v>45851</v>
      </c>
      <c r="U123" s="11"/>
      <c r="V123" s="11" t="s">
        <v>308</v>
      </c>
      <c r="W123" s="11"/>
      <c r="X123" s="11"/>
    </row>
    <row r="124" spans="1:24" ht="15.75" customHeight="1">
      <c r="A124" s="8" t="s">
        <v>59</v>
      </c>
      <c r="B124" s="9" t="s">
        <v>353</v>
      </c>
      <c r="C124" s="9" t="s">
        <v>354</v>
      </c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>
        <v>45819</v>
      </c>
      <c r="P124" s="9" t="s">
        <v>136</v>
      </c>
      <c r="Q124" s="9" t="s">
        <v>33</v>
      </c>
      <c r="R124" s="11"/>
      <c r="S124" s="11"/>
      <c r="T124" s="10"/>
      <c r="U124" s="11"/>
      <c r="V124" s="11" t="s">
        <v>357</v>
      </c>
      <c r="W124" s="11"/>
      <c r="X124" s="11"/>
    </row>
    <row r="125" spans="1:24" ht="15.75" customHeight="1">
      <c r="A125" s="8" t="s">
        <v>28</v>
      </c>
      <c r="B125" s="9" t="s">
        <v>126</v>
      </c>
      <c r="C125" s="9" t="s">
        <v>170</v>
      </c>
      <c r="D125" s="9" t="s">
        <v>56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>
        <v>45819</v>
      </c>
      <c r="P125" s="9" t="s">
        <v>136</v>
      </c>
      <c r="Q125" s="9" t="s">
        <v>33</v>
      </c>
      <c r="R125" s="11" t="s">
        <v>408</v>
      </c>
      <c r="S125" s="11">
        <v>6</v>
      </c>
      <c r="T125" s="10">
        <v>45838</v>
      </c>
      <c r="U125" s="11"/>
      <c r="V125" s="11" t="s">
        <v>351</v>
      </c>
      <c r="W125" s="11"/>
      <c r="X125" s="11"/>
    </row>
    <row r="126" spans="1:24" ht="15.75" customHeight="1">
      <c r="A126" s="8" t="s">
        <v>59</v>
      </c>
      <c r="B126" s="9" t="s">
        <v>409</v>
      </c>
      <c r="C126" s="9" t="s">
        <v>410</v>
      </c>
      <c r="D126" s="9" t="s">
        <v>411</v>
      </c>
      <c r="E126" s="10" t="s">
        <v>124</v>
      </c>
      <c r="F126" s="10">
        <v>45820</v>
      </c>
      <c r="G126" s="10" t="s">
        <v>259</v>
      </c>
      <c r="H126" s="10">
        <v>45841</v>
      </c>
      <c r="I126" s="10"/>
      <c r="J126" s="10"/>
      <c r="K126" s="10"/>
      <c r="L126" s="10"/>
      <c r="M126" s="10"/>
      <c r="N126" s="10"/>
      <c r="O126" s="10">
        <v>45820</v>
      </c>
      <c r="P126" s="9" t="s">
        <v>32</v>
      </c>
      <c r="Q126" s="9" t="s">
        <v>33</v>
      </c>
      <c r="R126" s="11" t="s">
        <v>412</v>
      </c>
      <c r="S126" s="11">
        <v>12</v>
      </c>
      <c r="T126" s="10">
        <v>45860</v>
      </c>
      <c r="U126" s="11"/>
      <c r="V126" s="11" t="s">
        <v>413</v>
      </c>
      <c r="W126" s="11"/>
      <c r="X126" s="11"/>
    </row>
    <row r="127" spans="1:24" ht="15.75" customHeight="1">
      <c r="A127" s="8" t="s">
        <v>28</v>
      </c>
      <c r="B127" s="9" t="s">
        <v>124</v>
      </c>
      <c r="C127" s="9" t="s">
        <v>170</v>
      </c>
      <c r="D127" s="9" t="s">
        <v>414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>
        <v>45820</v>
      </c>
      <c r="P127" s="9" t="s">
        <v>32</v>
      </c>
      <c r="Q127" s="9" t="s">
        <v>33</v>
      </c>
      <c r="R127" s="11"/>
      <c r="S127" s="11">
        <v>6</v>
      </c>
      <c r="T127" s="10">
        <v>45839</v>
      </c>
      <c r="U127" s="11"/>
      <c r="V127" s="11" t="s">
        <v>173</v>
      </c>
      <c r="W127" s="11"/>
      <c r="X127" s="11"/>
    </row>
    <row r="128" spans="1:24" ht="15.75" customHeight="1">
      <c r="A128" s="8" t="s">
        <v>28</v>
      </c>
      <c r="B128" s="9" t="s">
        <v>127</v>
      </c>
      <c r="C128" s="9" t="s">
        <v>162</v>
      </c>
      <c r="D128" s="9" t="s">
        <v>249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>
        <v>45820</v>
      </c>
      <c r="P128" s="9" t="s">
        <v>32</v>
      </c>
      <c r="Q128" s="9" t="s">
        <v>33</v>
      </c>
      <c r="R128" s="11" t="s">
        <v>415</v>
      </c>
      <c r="S128" s="11">
        <v>6</v>
      </c>
      <c r="T128" s="10">
        <v>45839</v>
      </c>
      <c r="U128" s="11"/>
      <c r="V128" s="11" t="s">
        <v>165</v>
      </c>
      <c r="W128" s="11"/>
      <c r="X128" s="11"/>
    </row>
    <row r="129" spans="1:24" ht="15.75" customHeight="1">
      <c r="A129" s="8" t="s">
        <v>59</v>
      </c>
      <c r="B129" s="9" t="s">
        <v>416</v>
      </c>
      <c r="C129" s="9" t="s">
        <v>417</v>
      </c>
      <c r="D129" s="9" t="s">
        <v>108</v>
      </c>
      <c r="E129" s="10" t="s">
        <v>418</v>
      </c>
      <c r="F129" s="10">
        <v>45822</v>
      </c>
      <c r="G129" s="10" t="s">
        <v>419</v>
      </c>
      <c r="H129" s="10">
        <v>45871</v>
      </c>
      <c r="I129" s="10" t="s">
        <v>65</v>
      </c>
      <c r="J129" s="10">
        <v>45920</v>
      </c>
      <c r="K129" s="10"/>
      <c r="L129" s="10"/>
      <c r="M129" s="10"/>
      <c r="N129" s="10"/>
      <c r="O129" s="10">
        <v>45822</v>
      </c>
      <c r="P129" s="9" t="s">
        <v>96</v>
      </c>
      <c r="Q129" s="9" t="s">
        <v>103</v>
      </c>
      <c r="R129" s="11" t="s">
        <v>420</v>
      </c>
      <c r="S129" s="11">
        <v>18</v>
      </c>
      <c r="T129" s="10">
        <v>45955</v>
      </c>
      <c r="U129" s="11"/>
      <c r="V129" s="11" t="s">
        <v>421</v>
      </c>
      <c r="W129" s="11"/>
      <c r="X129" s="11"/>
    </row>
    <row r="130" spans="1:24" ht="15.75" customHeight="1">
      <c r="A130" s="8" t="s">
        <v>28</v>
      </c>
      <c r="B130" s="9" t="s">
        <v>418</v>
      </c>
      <c r="C130" s="9" t="s">
        <v>422</v>
      </c>
      <c r="D130" s="9" t="s">
        <v>108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>
        <v>45822</v>
      </c>
      <c r="P130" s="9" t="s">
        <v>96</v>
      </c>
      <c r="Q130" s="9" t="s">
        <v>103</v>
      </c>
      <c r="R130" s="11" t="s">
        <v>423</v>
      </c>
      <c r="S130" s="11">
        <v>6</v>
      </c>
      <c r="T130" s="10">
        <v>45857</v>
      </c>
      <c r="U130" s="11"/>
      <c r="V130" s="11" t="s">
        <v>424</v>
      </c>
      <c r="W130" s="11"/>
      <c r="X130" s="11"/>
    </row>
    <row r="131" spans="1:24" ht="15.75" customHeight="1">
      <c r="A131" s="8" t="s">
        <v>28</v>
      </c>
      <c r="B131" s="9" t="s">
        <v>425</v>
      </c>
      <c r="C131" s="9" t="s">
        <v>426</v>
      </c>
      <c r="D131" s="9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>
        <v>45822</v>
      </c>
      <c r="P131" s="9" t="s">
        <v>96</v>
      </c>
      <c r="Q131" s="9" t="s">
        <v>103</v>
      </c>
      <c r="R131" s="11"/>
      <c r="S131" s="11">
        <v>6</v>
      </c>
      <c r="T131" s="10">
        <v>45857</v>
      </c>
      <c r="U131" s="11"/>
      <c r="V131" s="11"/>
      <c r="W131" s="11"/>
      <c r="X131" s="11"/>
    </row>
    <row r="132" spans="1:24" ht="15.75" customHeight="1">
      <c r="A132" s="8" t="s">
        <v>36</v>
      </c>
      <c r="B132" s="9" t="s">
        <v>37</v>
      </c>
      <c r="C132" s="9" t="s">
        <v>38</v>
      </c>
      <c r="D132" s="9" t="s">
        <v>131</v>
      </c>
      <c r="E132" s="10" t="s">
        <v>40</v>
      </c>
      <c r="F132" s="10">
        <v>45823</v>
      </c>
      <c r="G132" s="10" t="s">
        <v>41</v>
      </c>
      <c r="H132" s="10">
        <v>45872</v>
      </c>
      <c r="I132" s="10" t="s">
        <v>42</v>
      </c>
      <c r="J132" s="10">
        <v>45914</v>
      </c>
      <c r="K132" s="10" t="s">
        <v>43</v>
      </c>
      <c r="L132" s="10">
        <v>45956</v>
      </c>
      <c r="M132" s="10" t="s">
        <v>44</v>
      </c>
      <c r="N132" s="10">
        <v>45998</v>
      </c>
      <c r="O132" s="10">
        <v>45823</v>
      </c>
      <c r="P132" s="9" t="s">
        <v>45</v>
      </c>
      <c r="Q132" s="9" t="s">
        <v>46</v>
      </c>
      <c r="R132" s="11" t="s">
        <v>427</v>
      </c>
      <c r="S132" s="11">
        <v>29</v>
      </c>
      <c r="T132" s="10">
        <v>46033</v>
      </c>
      <c r="U132" s="11"/>
      <c r="V132" s="11" t="s">
        <v>48</v>
      </c>
      <c r="W132" s="11"/>
      <c r="X132" s="11"/>
    </row>
    <row r="133" spans="1:24" ht="15.75" customHeight="1">
      <c r="A133" s="8" t="s">
        <v>49</v>
      </c>
      <c r="B133" s="9" t="s">
        <v>50</v>
      </c>
      <c r="C133" s="9" t="s">
        <v>51</v>
      </c>
      <c r="D133" s="9" t="s">
        <v>358</v>
      </c>
      <c r="E133" s="10" t="s">
        <v>40</v>
      </c>
      <c r="F133" s="10">
        <v>45823</v>
      </c>
      <c r="G133" s="10" t="s">
        <v>41</v>
      </c>
      <c r="H133" s="10">
        <v>45872</v>
      </c>
      <c r="I133" s="10" t="s">
        <v>42</v>
      </c>
      <c r="J133" s="10">
        <v>45914</v>
      </c>
      <c r="K133" s="10"/>
      <c r="L133" s="10"/>
      <c r="M133" s="10"/>
      <c r="N133" s="10"/>
      <c r="O133" s="10">
        <v>45823</v>
      </c>
      <c r="P133" s="9" t="s">
        <v>45</v>
      </c>
      <c r="Q133" s="9" t="s">
        <v>46</v>
      </c>
      <c r="R133" s="11"/>
      <c r="S133" s="11">
        <v>17</v>
      </c>
      <c r="T133" s="10">
        <v>45949</v>
      </c>
      <c r="U133" s="11"/>
      <c r="V133" s="11" t="s">
        <v>54</v>
      </c>
      <c r="W133" s="11"/>
      <c r="X133" s="11"/>
    </row>
    <row r="134" spans="1:24" ht="15.75" customHeight="1">
      <c r="A134" s="8" t="s">
        <v>28</v>
      </c>
      <c r="B134" s="9" t="s">
        <v>40</v>
      </c>
      <c r="C134" s="9" t="s">
        <v>55</v>
      </c>
      <c r="D134" s="9" t="s">
        <v>142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>
        <v>45823</v>
      </c>
      <c r="P134" s="9" t="s">
        <v>45</v>
      </c>
      <c r="Q134" s="9" t="s">
        <v>46</v>
      </c>
      <c r="R134" s="11"/>
      <c r="S134" s="11">
        <v>6</v>
      </c>
      <c r="T134" s="10">
        <v>45858</v>
      </c>
      <c r="U134" s="11"/>
      <c r="V134" s="11" t="s">
        <v>58</v>
      </c>
      <c r="W134" s="11"/>
      <c r="X134" s="11"/>
    </row>
    <row r="135" spans="1:24" ht="15.75" customHeight="1">
      <c r="A135" s="8" t="s">
        <v>59</v>
      </c>
      <c r="B135" s="9" t="s">
        <v>252</v>
      </c>
      <c r="C135" s="9" t="s">
        <v>253</v>
      </c>
      <c r="D135" s="9" t="s">
        <v>428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>
        <v>45823</v>
      </c>
      <c r="P135" s="9" t="s">
        <v>45</v>
      </c>
      <c r="Q135" s="9" t="s">
        <v>46</v>
      </c>
      <c r="R135" s="11"/>
      <c r="S135" s="11">
        <v>12</v>
      </c>
      <c r="T135" s="10">
        <v>45858</v>
      </c>
      <c r="U135" s="11"/>
      <c r="V135" s="11" t="s">
        <v>256</v>
      </c>
      <c r="W135" s="11"/>
      <c r="X135" s="11"/>
    </row>
    <row r="136" spans="1:24" ht="15.75" customHeight="1">
      <c r="A136" s="8" t="s">
        <v>28</v>
      </c>
      <c r="B136" s="9" t="s">
        <v>194</v>
      </c>
      <c r="C136" s="9" t="s">
        <v>195</v>
      </c>
      <c r="D136" s="9" t="s">
        <v>52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>
        <v>45823</v>
      </c>
      <c r="P136" s="9" t="s">
        <v>45</v>
      </c>
      <c r="Q136" s="9" t="s">
        <v>46</v>
      </c>
      <c r="R136" s="11" t="s">
        <v>197</v>
      </c>
      <c r="S136" s="11">
        <v>5</v>
      </c>
      <c r="T136" s="10">
        <v>45851</v>
      </c>
      <c r="U136" s="11"/>
      <c r="V136" s="11" t="s">
        <v>198</v>
      </c>
      <c r="W136" s="11"/>
      <c r="X136" s="11"/>
    </row>
    <row r="137" spans="1:24" ht="15.75" customHeight="1">
      <c r="A137" s="8" t="s">
        <v>28</v>
      </c>
      <c r="B137" s="9" t="s">
        <v>125</v>
      </c>
      <c r="C137" s="9" t="s">
        <v>148</v>
      </c>
      <c r="D137" s="9" t="s">
        <v>429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>
        <v>45823</v>
      </c>
      <c r="P137" s="9" t="s">
        <v>45</v>
      </c>
      <c r="Q137" s="9" t="s">
        <v>46</v>
      </c>
      <c r="R137" s="11" t="s">
        <v>225</v>
      </c>
      <c r="S137" s="11">
        <v>6</v>
      </c>
      <c r="T137" s="10">
        <v>45858</v>
      </c>
      <c r="U137" s="11"/>
      <c r="V137" s="11" t="s">
        <v>151</v>
      </c>
      <c r="W137" s="11"/>
      <c r="X137" s="11"/>
    </row>
    <row r="138" spans="1:24" ht="15.75" customHeight="1">
      <c r="A138" s="8" t="s">
        <v>28</v>
      </c>
      <c r="B138" s="9" t="s">
        <v>231</v>
      </c>
      <c r="C138" s="9" t="s">
        <v>361</v>
      </c>
      <c r="D138" s="9" t="s">
        <v>406</v>
      </c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>
        <v>45823</v>
      </c>
      <c r="P138" s="9" t="s">
        <v>45</v>
      </c>
      <c r="Q138" s="9" t="s">
        <v>103</v>
      </c>
      <c r="R138" s="11" t="s">
        <v>363</v>
      </c>
      <c r="S138" s="11">
        <v>6</v>
      </c>
      <c r="T138" s="10">
        <v>45858</v>
      </c>
      <c r="U138" s="11"/>
      <c r="V138" s="11" t="s">
        <v>364</v>
      </c>
      <c r="W138" s="11"/>
      <c r="X138" s="11"/>
    </row>
    <row r="139" spans="1:24" ht="15.75" customHeight="1">
      <c r="A139" s="8" t="s">
        <v>28</v>
      </c>
      <c r="B139" s="9" t="s">
        <v>63</v>
      </c>
      <c r="C139" s="9" t="s">
        <v>79</v>
      </c>
      <c r="D139" s="9" t="s">
        <v>430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>
        <v>45827</v>
      </c>
      <c r="P139" s="9" t="s">
        <v>32</v>
      </c>
      <c r="Q139" s="9" t="s">
        <v>33</v>
      </c>
      <c r="R139" s="11" t="s">
        <v>137</v>
      </c>
      <c r="S139" s="11">
        <v>6</v>
      </c>
      <c r="T139" s="10">
        <v>45846</v>
      </c>
      <c r="U139" s="11"/>
      <c r="V139" s="11" t="s">
        <v>82</v>
      </c>
      <c r="W139" s="11"/>
      <c r="X139" s="11"/>
    </row>
    <row r="140" spans="1:24" ht="15.75" customHeight="1">
      <c r="A140" s="8" t="s">
        <v>59</v>
      </c>
      <c r="B140" s="9" t="s">
        <v>68</v>
      </c>
      <c r="C140" s="9" t="s">
        <v>69</v>
      </c>
      <c r="D140" s="9" t="s">
        <v>108</v>
      </c>
      <c r="E140" s="10" t="s">
        <v>63</v>
      </c>
      <c r="F140" s="10">
        <v>45827</v>
      </c>
      <c r="G140" s="10" t="s">
        <v>64</v>
      </c>
      <c r="H140" s="10">
        <v>45855</v>
      </c>
      <c r="I140" s="10" t="s">
        <v>71</v>
      </c>
      <c r="J140" s="10">
        <v>45883</v>
      </c>
      <c r="K140" s="10"/>
      <c r="L140" s="10"/>
      <c r="M140" s="10"/>
      <c r="N140" s="10"/>
      <c r="O140" s="10">
        <v>45827</v>
      </c>
      <c r="P140" s="9" t="s">
        <v>32</v>
      </c>
      <c r="Q140" s="9" t="s">
        <v>33</v>
      </c>
      <c r="R140" s="11"/>
      <c r="S140" s="11">
        <v>18</v>
      </c>
      <c r="T140" s="10">
        <v>45902</v>
      </c>
      <c r="U140" s="11"/>
      <c r="V140" s="11" t="s">
        <v>73</v>
      </c>
      <c r="W140" s="11"/>
      <c r="X140" s="11"/>
    </row>
    <row r="141" spans="1:24" ht="15.75" customHeight="1">
      <c r="A141" s="8" t="s">
        <v>59</v>
      </c>
      <c r="B141" s="9" t="s">
        <v>74</v>
      </c>
      <c r="C141" s="9" t="s">
        <v>75</v>
      </c>
      <c r="D141" s="9" t="s">
        <v>342</v>
      </c>
      <c r="E141" s="10" t="s">
        <v>63</v>
      </c>
      <c r="F141" s="10">
        <v>45827</v>
      </c>
      <c r="G141" s="10" t="s">
        <v>64</v>
      </c>
      <c r="H141" s="10">
        <v>45855</v>
      </c>
      <c r="I141" s="10"/>
      <c r="J141" s="10"/>
      <c r="K141" s="10"/>
      <c r="L141" s="10"/>
      <c r="M141" s="10"/>
      <c r="N141" s="10"/>
      <c r="O141" s="10">
        <v>45827</v>
      </c>
      <c r="P141" s="9" t="s">
        <v>32</v>
      </c>
      <c r="Q141" s="9" t="s">
        <v>33</v>
      </c>
      <c r="R141" s="11"/>
      <c r="S141" s="11">
        <v>12</v>
      </c>
      <c r="T141" s="10">
        <v>45876</v>
      </c>
      <c r="U141" s="11"/>
      <c r="V141" s="11" t="s">
        <v>78</v>
      </c>
      <c r="W141" s="11"/>
      <c r="X141" s="11"/>
    </row>
    <row r="142" spans="1:24" ht="15.75" customHeight="1">
      <c r="A142" s="8" t="s">
        <v>28</v>
      </c>
      <c r="B142" s="9" t="s">
        <v>219</v>
      </c>
      <c r="C142" s="9" t="s">
        <v>220</v>
      </c>
      <c r="D142" s="9" t="s">
        <v>108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>
        <v>45827</v>
      </c>
      <c r="P142" s="9" t="s">
        <v>32</v>
      </c>
      <c r="Q142" s="9" t="s">
        <v>33</v>
      </c>
      <c r="R142" s="11"/>
      <c r="S142" s="11">
        <v>6</v>
      </c>
      <c r="T142" s="10">
        <v>45846</v>
      </c>
      <c r="U142" s="11"/>
      <c r="V142" s="11"/>
      <c r="W142" s="11"/>
      <c r="X142" s="11"/>
    </row>
    <row r="143" spans="1:24" ht="15.75" customHeight="1">
      <c r="A143" s="8" t="s">
        <v>28</v>
      </c>
      <c r="B143" s="9" t="s">
        <v>194</v>
      </c>
      <c r="C143" s="9" t="s">
        <v>195</v>
      </c>
      <c r="D143" s="9" t="s">
        <v>201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>
        <v>45827</v>
      </c>
      <c r="P143" s="9" t="s">
        <v>32</v>
      </c>
      <c r="Q143" s="9" t="s">
        <v>33</v>
      </c>
      <c r="R143" s="11" t="s">
        <v>225</v>
      </c>
      <c r="S143" s="11">
        <v>5</v>
      </c>
      <c r="T143" s="10">
        <v>45841</v>
      </c>
      <c r="U143" s="11"/>
      <c r="V143" s="11" t="s">
        <v>198</v>
      </c>
      <c r="W143" s="11"/>
      <c r="X143" s="11"/>
    </row>
    <row r="144" spans="1:24" ht="15.75" customHeight="1">
      <c r="A144" s="8" t="s">
        <v>28</v>
      </c>
      <c r="B144" s="9" t="s">
        <v>431</v>
      </c>
      <c r="C144" s="9" t="s">
        <v>432</v>
      </c>
      <c r="D144" s="9" t="s">
        <v>85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>
        <v>45843</v>
      </c>
      <c r="P144" s="9" t="s">
        <v>96</v>
      </c>
      <c r="Q144" s="9" t="s">
        <v>97</v>
      </c>
      <c r="R144" s="11" t="s">
        <v>270</v>
      </c>
      <c r="S144" s="11">
        <v>5</v>
      </c>
      <c r="T144" s="10">
        <v>45878</v>
      </c>
      <c r="U144" s="11"/>
      <c r="V144" s="11" t="s">
        <v>433</v>
      </c>
      <c r="W144" s="11"/>
      <c r="X144" s="11"/>
    </row>
    <row r="145" spans="1:24" ht="15.75" customHeight="1">
      <c r="A145" s="8" t="s">
        <v>28</v>
      </c>
      <c r="B145" s="9" t="s">
        <v>203</v>
      </c>
      <c r="C145" s="9" t="s">
        <v>395</v>
      </c>
      <c r="D145" s="9" t="s">
        <v>52</v>
      </c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>
        <v>45829</v>
      </c>
      <c r="P145" s="9" t="s">
        <v>96</v>
      </c>
      <c r="Q145" s="9" t="s">
        <v>103</v>
      </c>
      <c r="R145" s="11" t="s">
        <v>396</v>
      </c>
      <c r="S145" s="11">
        <v>5</v>
      </c>
      <c r="T145" s="10">
        <v>45857</v>
      </c>
      <c r="U145" s="11"/>
      <c r="V145" s="11" t="s">
        <v>397</v>
      </c>
      <c r="W145" s="11"/>
      <c r="X145" s="11"/>
    </row>
    <row r="146" spans="1:24" ht="15.75" customHeight="1">
      <c r="A146" s="8" t="s">
        <v>28</v>
      </c>
      <c r="B146" s="9" t="s">
        <v>230</v>
      </c>
      <c r="C146" s="9" t="s">
        <v>291</v>
      </c>
      <c r="D146" s="9" t="s">
        <v>39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>
        <v>45829</v>
      </c>
      <c r="P146" s="9" t="s">
        <v>96</v>
      </c>
      <c r="Q146" s="9" t="s">
        <v>103</v>
      </c>
      <c r="R146" s="11" t="s">
        <v>293</v>
      </c>
      <c r="S146" s="11">
        <v>6</v>
      </c>
      <c r="T146" s="10">
        <v>45864</v>
      </c>
      <c r="U146" s="11"/>
      <c r="V146" s="11" t="s">
        <v>294</v>
      </c>
      <c r="W146" s="11"/>
      <c r="X146" s="11"/>
    </row>
    <row r="147" spans="1:24" ht="15.75" customHeight="1">
      <c r="A147" s="8" t="s">
        <v>59</v>
      </c>
      <c r="B147" s="9" t="s">
        <v>174</v>
      </c>
      <c r="C147" s="9" t="s">
        <v>175</v>
      </c>
      <c r="D147" s="9" t="s">
        <v>387</v>
      </c>
      <c r="E147" s="10" t="s">
        <v>177</v>
      </c>
      <c r="F147" s="10">
        <v>45830</v>
      </c>
      <c r="G147" s="10" t="s">
        <v>100</v>
      </c>
      <c r="H147" s="10">
        <v>45879</v>
      </c>
      <c r="I147" s="10" t="s">
        <v>178</v>
      </c>
      <c r="J147" s="10">
        <v>45921</v>
      </c>
      <c r="K147" s="10" t="s">
        <v>29</v>
      </c>
      <c r="L147" s="10">
        <v>45963</v>
      </c>
      <c r="M147" s="10"/>
      <c r="N147" s="10"/>
      <c r="O147" s="10">
        <v>45830</v>
      </c>
      <c r="P147" s="9" t="s">
        <v>45</v>
      </c>
      <c r="Q147" s="9" t="s">
        <v>103</v>
      </c>
      <c r="R147" s="11"/>
      <c r="S147" s="11">
        <v>23</v>
      </c>
      <c r="T147" s="10">
        <v>45998</v>
      </c>
      <c r="U147" s="11"/>
      <c r="V147" s="11" t="s">
        <v>180</v>
      </c>
      <c r="W147" s="11"/>
      <c r="X147" s="11"/>
    </row>
    <row r="148" spans="1:24" ht="15.75" customHeight="1">
      <c r="A148" s="8" t="s">
        <v>59</v>
      </c>
      <c r="B148" s="9" t="s">
        <v>181</v>
      </c>
      <c r="C148" s="9" t="s">
        <v>182</v>
      </c>
      <c r="D148" s="9" t="s">
        <v>102</v>
      </c>
      <c r="E148" s="10" t="s">
        <v>177</v>
      </c>
      <c r="F148" s="10">
        <v>45830</v>
      </c>
      <c r="G148" s="10" t="s">
        <v>100</v>
      </c>
      <c r="H148" s="10">
        <v>45879</v>
      </c>
      <c r="I148" s="10" t="s">
        <v>178</v>
      </c>
      <c r="J148" s="10">
        <v>45921</v>
      </c>
      <c r="K148" s="10"/>
      <c r="L148" s="10"/>
      <c r="M148" s="10"/>
      <c r="N148" s="10"/>
      <c r="O148" s="10">
        <v>45830</v>
      </c>
      <c r="P148" s="9" t="s">
        <v>45</v>
      </c>
      <c r="Q148" s="9" t="s">
        <v>103</v>
      </c>
      <c r="R148" s="11"/>
      <c r="S148" s="11">
        <v>17</v>
      </c>
      <c r="T148" s="10">
        <v>45956</v>
      </c>
      <c r="U148" s="11"/>
      <c r="V148" s="11" t="s">
        <v>185</v>
      </c>
      <c r="W148" s="11"/>
      <c r="X148" s="11"/>
    </row>
    <row r="149" spans="1:24" ht="15.75" customHeight="1">
      <c r="A149" s="8" t="s">
        <v>28</v>
      </c>
      <c r="B149" s="9" t="s">
        <v>177</v>
      </c>
      <c r="C149" s="9" t="s">
        <v>186</v>
      </c>
      <c r="D149" s="9" t="s">
        <v>393</v>
      </c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>
        <v>45830</v>
      </c>
      <c r="P149" s="9" t="s">
        <v>45</v>
      </c>
      <c r="Q149" s="9" t="s">
        <v>103</v>
      </c>
      <c r="R149" s="11"/>
      <c r="S149" s="11">
        <v>5</v>
      </c>
      <c r="T149" s="10">
        <v>45865</v>
      </c>
      <c r="U149" s="11"/>
      <c r="V149" s="11" t="s">
        <v>188</v>
      </c>
      <c r="W149" s="11"/>
      <c r="X149" s="11"/>
    </row>
    <row r="150" spans="1:24" ht="15.75" customHeight="1">
      <c r="A150" s="8" t="s">
        <v>28</v>
      </c>
      <c r="B150" s="9" t="s">
        <v>278</v>
      </c>
      <c r="C150" s="9" t="s">
        <v>434</v>
      </c>
      <c r="D150" s="9" t="s">
        <v>62</v>
      </c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>
        <v>45830</v>
      </c>
      <c r="P150" s="9" t="s">
        <v>45</v>
      </c>
      <c r="Q150" s="9" t="s">
        <v>46</v>
      </c>
      <c r="R150" s="11" t="s">
        <v>81</v>
      </c>
      <c r="S150" s="11">
        <v>6</v>
      </c>
      <c r="T150" s="10">
        <v>45865</v>
      </c>
      <c r="U150" s="11"/>
      <c r="V150" s="11" t="s">
        <v>435</v>
      </c>
      <c r="W150" s="11"/>
      <c r="X150" s="11"/>
    </row>
    <row r="151" spans="1:24" ht="15.75" customHeight="1">
      <c r="A151" s="8" t="s">
        <v>28</v>
      </c>
      <c r="B151" s="9" t="s">
        <v>263</v>
      </c>
      <c r="C151" s="9" t="s">
        <v>264</v>
      </c>
      <c r="D151" s="9" t="s">
        <v>25</v>
      </c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>
        <v>45830</v>
      </c>
      <c r="P151" s="9" t="s">
        <v>45</v>
      </c>
      <c r="Q151" s="9" t="s">
        <v>46</v>
      </c>
      <c r="R151" s="11"/>
      <c r="S151" s="11">
        <v>6</v>
      </c>
      <c r="T151" s="10">
        <v>45727</v>
      </c>
      <c r="U151" s="11"/>
      <c r="V151" s="11" t="s">
        <v>266</v>
      </c>
      <c r="W151" s="11"/>
      <c r="X151" s="11"/>
    </row>
    <row r="152" spans="1:24" ht="15.75" customHeight="1">
      <c r="A152" s="8" t="s">
        <v>36</v>
      </c>
      <c r="B152" s="9" t="s">
        <v>120</v>
      </c>
      <c r="C152" s="9" t="s">
        <v>121</v>
      </c>
      <c r="D152" s="9" t="s">
        <v>237</v>
      </c>
      <c r="E152" s="10" t="s">
        <v>123</v>
      </c>
      <c r="F152" s="10">
        <v>45830</v>
      </c>
      <c r="G152" s="10" t="s">
        <v>124</v>
      </c>
      <c r="H152" s="10">
        <v>45879</v>
      </c>
      <c r="I152" s="10" t="s">
        <v>125</v>
      </c>
      <c r="J152" s="10">
        <v>45921</v>
      </c>
      <c r="K152" s="10" t="s">
        <v>126</v>
      </c>
      <c r="L152" s="10">
        <v>45963</v>
      </c>
      <c r="M152" s="10" t="s">
        <v>127</v>
      </c>
      <c r="N152" s="10">
        <v>46005</v>
      </c>
      <c r="O152" s="10">
        <v>45830</v>
      </c>
      <c r="P152" s="9" t="s">
        <v>45</v>
      </c>
      <c r="Q152" s="9" t="s">
        <v>46</v>
      </c>
      <c r="R152" s="11" t="s">
        <v>326</v>
      </c>
      <c r="S152" s="11">
        <v>30</v>
      </c>
      <c r="T152" s="10">
        <v>46040</v>
      </c>
      <c r="U152" s="11"/>
      <c r="V152" s="11" t="s">
        <v>129</v>
      </c>
      <c r="W152" s="11"/>
      <c r="X152" s="11"/>
    </row>
    <row r="153" spans="1:24" ht="15.75" customHeight="1">
      <c r="A153" s="8" t="s">
        <v>28</v>
      </c>
      <c r="B153" s="9" t="s">
        <v>123</v>
      </c>
      <c r="C153" s="9" t="s">
        <v>130</v>
      </c>
      <c r="D153" s="9" t="s">
        <v>386</v>
      </c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>
        <v>45830</v>
      </c>
      <c r="P153" s="9" t="s">
        <v>45</v>
      </c>
      <c r="Q153" s="9" t="s">
        <v>46</v>
      </c>
      <c r="R153" s="11"/>
      <c r="S153" s="11">
        <v>6</v>
      </c>
      <c r="T153" s="10">
        <v>45872</v>
      </c>
      <c r="U153" s="11"/>
      <c r="V153" s="11" t="s">
        <v>133</v>
      </c>
      <c r="W153" s="11"/>
      <c r="X153" s="11"/>
    </row>
    <row r="154" spans="1:24" ht="15.75" customHeight="1">
      <c r="A154" s="8" t="s">
        <v>59</v>
      </c>
      <c r="B154" s="9" t="s">
        <v>83</v>
      </c>
      <c r="C154" s="9" t="s">
        <v>84</v>
      </c>
      <c r="D154" s="9" t="s">
        <v>436</v>
      </c>
      <c r="E154" s="10" t="s">
        <v>86</v>
      </c>
      <c r="F154" s="10">
        <v>45833</v>
      </c>
      <c r="G154" s="10" t="s">
        <v>87</v>
      </c>
      <c r="H154" s="10">
        <v>45868</v>
      </c>
      <c r="I154" s="10"/>
      <c r="J154" s="10"/>
      <c r="K154" s="10"/>
      <c r="L154" s="10"/>
      <c r="M154" s="10"/>
      <c r="N154" s="10"/>
      <c r="O154" s="10">
        <v>45833</v>
      </c>
      <c r="P154" s="9" t="s">
        <v>136</v>
      </c>
      <c r="Q154" s="9" t="s">
        <v>33</v>
      </c>
      <c r="R154" s="11" t="s">
        <v>311</v>
      </c>
      <c r="S154" s="11">
        <v>12</v>
      </c>
      <c r="T154" s="10">
        <v>45889</v>
      </c>
      <c r="U154" s="11"/>
      <c r="V154" s="11" t="s">
        <v>89</v>
      </c>
      <c r="W154" s="11"/>
      <c r="X154" s="11"/>
    </row>
    <row r="155" spans="1:24" ht="15.75" customHeight="1">
      <c r="A155" s="8" t="s">
        <v>28</v>
      </c>
      <c r="B155" s="9" t="s">
        <v>86</v>
      </c>
      <c r="C155" s="9" t="s">
        <v>90</v>
      </c>
      <c r="D155" s="9" t="s">
        <v>76</v>
      </c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>
        <v>45833</v>
      </c>
      <c r="P155" s="9" t="s">
        <v>136</v>
      </c>
      <c r="Q155" s="9" t="s">
        <v>33</v>
      </c>
      <c r="R155" s="11" t="s">
        <v>313</v>
      </c>
      <c r="S155" s="11">
        <v>6</v>
      </c>
      <c r="T155" s="10">
        <v>45852</v>
      </c>
      <c r="U155" s="11"/>
      <c r="V155" s="11" t="s">
        <v>92</v>
      </c>
      <c r="W155" s="11"/>
      <c r="X155" s="11"/>
    </row>
    <row r="156" spans="1:24" ht="15.75" customHeight="1">
      <c r="A156" s="8" t="s">
        <v>28</v>
      </c>
      <c r="B156" s="9" t="s">
        <v>374</v>
      </c>
      <c r="C156" s="9" t="s">
        <v>437</v>
      </c>
      <c r="D156" s="9" t="s">
        <v>85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>
        <v>45833</v>
      </c>
      <c r="P156" s="9" t="s">
        <v>136</v>
      </c>
      <c r="Q156" s="9" t="s">
        <v>33</v>
      </c>
      <c r="R156" s="11"/>
      <c r="S156" s="11">
        <v>6</v>
      </c>
      <c r="T156" s="10">
        <v>45852</v>
      </c>
      <c r="U156" s="11"/>
      <c r="V156" s="11" t="s">
        <v>438</v>
      </c>
      <c r="W156" s="11"/>
      <c r="X156" s="11"/>
    </row>
    <row r="157" spans="1:24" ht="15.75" customHeight="1">
      <c r="A157" s="8" t="s">
        <v>28</v>
      </c>
      <c r="B157" s="9" t="s">
        <v>439</v>
      </c>
      <c r="C157" s="9" t="s">
        <v>440</v>
      </c>
      <c r="D157" s="9" t="s">
        <v>70</v>
      </c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>
        <v>45833</v>
      </c>
      <c r="P157" s="9" t="s">
        <v>136</v>
      </c>
      <c r="Q157" s="9" t="s">
        <v>33</v>
      </c>
      <c r="R157" s="11"/>
      <c r="S157" s="11">
        <v>6</v>
      </c>
      <c r="T157" s="10">
        <v>45852</v>
      </c>
      <c r="U157" s="11"/>
      <c r="V157" s="11"/>
      <c r="W157" s="11"/>
      <c r="X157" s="11"/>
    </row>
    <row r="158" spans="1:24" ht="15.75" customHeight="1">
      <c r="A158" s="8" t="s">
        <v>59</v>
      </c>
      <c r="B158" s="9" t="s">
        <v>330</v>
      </c>
      <c r="C158" s="9" t="s">
        <v>331</v>
      </c>
      <c r="D158" s="9" t="s">
        <v>156</v>
      </c>
      <c r="E158" s="10" t="s">
        <v>178</v>
      </c>
      <c r="F158" s="10">
        <v>45834</v>
      </c>
      <c r="G158" s="10" t="s">
        <v>29</v>
      </c>
      <c r="H158" s="10">
        <v>45855</v>
      </c>
      <c r="I158" s="10"/>
      <c r="J158" s="10"/>
      <c r="K158" s="10"/>
      <c r="L158" s="10"/>
      <c r="M158" s="10"/>
      <c r="N158" s="10"/>
      <c r="O158" s="10">
        <v>45834</v>
      </c>
      <c r="P158" s="9" t="s">
        <v>32</v>
      </c>
      <c r="Q158" s="9" t="s">
        <v>33</v>
      </c>
      <c r="R158" s="11" t="s">
        <v>441</v>
      </c>
      <c r="S158" s="11">
        <v>12</v>
      </c>
      <c r="T158" s="10">
        <v>45874</v>
      </c>
      <c r="U158" s="11"/>
      <c r="V158" s="11" t="s">
        <v>333</v>
      </c>
      <c r="W158" s="11"/>
      <c r="X158" s="11"/>
    </row>
    <row r="159" spans="1:24" ht="15.75" customHeight="1">
      <c r="A159" s="8" t="s">
        <v>28</v>
      </c>
      <c r="B159" s="9" t="s">
        <v>178</v>
      </c>
      <c r="C159" s="9" t="s">
        <v>302</v>
      </c>
      <c r="D159" s="9" t="s">
        <v>442</v>
      </c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>
        <v>45834</v>
      </c>
      <c r="P159" s="9" t="s">
        <v>32</v>
      </c>
      <c r="Q159" s="9" t="s">
        <v>33</v>
      </c>
      <c r="R159" s="11" t="s">
        <v>104</v>
      </c>
      <c r="S159" s="11">
        <v>6</v>
      </c>
      <c r="T159" s="10">
        <v>45853</v>
      </c>
      <c r="U159" s="11"/>
      <c r="V159" s="11" t="s">
        <v>304</v>
      </c>
      <c r="W159" s="11"/>
      <c r="X159" s="11"/>
    </row>
    <row r="160" spans="1:24" ht="15.75" customHeight="1">
      <c r="A160" s="8" t="s">
        <v>28</v>
      </c>
      <c r="B160" s="9" t="s">
        <v>42</v>
      </c>
      <c r="C160" s="9" t="s">
        <v>141</v>
      </c>
      <c r="D160" s="9" t="s">
        <v>443</v>
      </c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>
        <v>45834</v>
      </c>
      <c r="P160" s="9" t="s">
        <v>32</v>
      </c>
      <c r="Q160" s="9" t="s">
        <v>33</v>
      </c>
      <c r="R160" s="11" t="s">
        <v>143</v>
      </c>
      <c r="S160" s="11">
        <v>6</v>
      </c>
      <c r="T160" s="10">
        <v>45853</v>
      </c>
      <c r="U160" s="11"/>
      <c r="V160" s="11"/>
      <c r="W160" s="11"/>
      <c r="X160" s="11"/>
    </row>
    <row r="161" spans="1:24" ht="15.75" customHeight="1">
      <c r="A161" s="8" t="s">
        <v>28</v>
      </c>
      <c r="B161" s="9" t="s">
        <v>444</v>
      </c>
      <c r="C161" s="9" t="s">
        <v>445</v>
      </c>
      <c r="D161" s="9" t="s">
        <v>85</v>
      </c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>
        <v>45836</v>
      </c>
      <c r="P161" s="9" t="s">
        <v>96</v>
      </c>
      <c r="Q161" s="9" t="s">
        <v>103</v>
      </c>
      <c r="R161" s="11"/>
      <c r="S161" s="11">
        <v>6</v>
      </c>
      <c r="T161" s="10">
        <v>45871</v>
      </c>
      <c r="U161" s="11"/>
      <c r="V161" s="11" t="s">
        <v>446</v>
      </c>
      <c r="W161" s="11"/>
      <c r="X161" s="11"/>
    </row>
    <row r="162" spans="1:24" ht="15.75" customHeight="1">
      <c r="A162" s="8" t="s">
        <v>28</v>
      </c>
      <c r="B162" s="9" t="s">
        <v>29</v>
      </c>
      <c r="C162" s="9" t="s">
        <v>30</v>
      </c>
      <c r="D162" s="9" t="s">
        <v>201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>
        <v>45836</v>
      </c>
      <c r="P162" s="9" t="s">
        <v>96</v>
      </c>
      <c r="Q162" s="9" t="s">
        <v>103</v>
      </c>
      <c r="R162" s="11" t="s">
        <v>34</v>
      </c>
      <c r="S162" s="11">
        <v>6</v>
      </c>
      <c r="T162" s="10">
        <v>45871</v>
      </c>
      <c r="U162" s="11"/>
      <c r="V162" s="11" t="s">
        <v>35</v>
      </c>
      <c r="W162" s="11"/>
      <c r="X162" s="11"/>
    </row>
    <row r="163" spans="1:24" ht="15.75" customHeight="1">
      <c r="A163" s="8" t="s">
        <v>28</v>
      </c>
      <c r="B163" s="9" t="s">
        <v>29</v>
      </c>
      <c r="C163" s="9" t="s">
        <v>30</v>
      </c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>
        <v>45840</v>
      </c>
      <c r="P163" s="9" t="s">
        <v>136</v>
      </c>
      <c r="Q163" s="9" t="s">
        <v>33</v>
      </c>
      <c r="R163" s="11" t="s">
        <v>34</v>
      </c>
      <c r="S163" s="11">
        <v>6</v>
      </c>
      <c r="T163" s="10">
        <v>45859</v>
      </c>
      <c r="U163" s="11"/>
      <c r="V163" s="11" t="s">
        <v>35</v>
      </c>
      <c r="W163" s="11"/>
      <c r="X163" s="11"/>
    </row>
    <row r="164" spans="1:24" ht="15.75" customHeight="1">
      <c r="A164" s="8" t="s">
        <v>28</v>
      </c>
      <c r="B164" s="9" t="s">
        <v>259</v>
      </c>
      <c r="C164" s="9" t="s">
        <v>170</v>
      </c>
      <c r="D164" s="9" t="s">
        <v>318</v>
      </c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>
        <v>45841</v>
      </c>
      <c r="P164" s="9" t="s">
        <v>32</v>
      </c>
      <c r="Q164" s="9" t="s">
        <v>33</v>
      </c>
      <c r="R164" s="11"/>
      <c r="S164" s="11">
        <v>6</v>
      </c>
      <c r="T164" s="10">
        <v>45860</v>
      </c>
      <c r="U164" s="11"/>
      <c r="V164" s="11" t="s">
        <v>262</v>
      </c>
      <c r="W164" s="11"/>
      <c r="X164" s="11"/>
    </row>
    <row r="165" spans="1:24" ht="15.75" customHeight="1">
      <c r="A165" s="8" t="s">
        <v>28</v>
      </c>
      <c r="B165" s="9" t="s">
        <v>125</v>
      </c>
      <c r="C165" s="9" t="s">
        <v>148</v>
      </c>
      <c r="D165" s="9" t="s">
        <v>447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>
        <v>45841</v>
      </c>
      <c r="P165" s="9" t="s">
        <v>32</v>
      </c>
      <c r="Q165" s="9" t="s">
        <v>33</v>
      </c>
      <c r="R165" s="11"/>
      <c r="S165" s="11">
        <v>6</v>
      </c>
      <c r="T165" s="10">
        <v>45860</v>
      </c>
      <c r="U165" s="11"/>
      <c r="V165" s="11" t="s">
        <v>151</v>
      </c>
      <c r="W165" s="11"/>
      <c r="X165" s="11"/>
    </row>
    <row r="166" spans="1:24" ht="15.75" customHeight="1">
      <c r="A166" s="8" t="s">
        <v>59</v>
      </c>
      <c r="B166" s="9" t="s">
        <v>252</v>
      </c>
      <c r="C166" s="9" t="s">
        <v>253</v>
      </c>
      <c r="D166" s="9" t="s">
        <v>448</v>
      </c>
      <c r="E166" s="10" t="s">
        <v>125</v>
      </c>
      <c r="F166" s="10">
        <v>45841</v>
      </c>
      <c r="G166" s="10" t="s">
        <v>222</v>
      </c>
      <c r="H166" s="10">
        <v>45869</v>
      </c>
      <c r="I166" s="10"/>
      <c r="J166" s="10"/>
      <c r="K166" s="10"/>
      <c r="L166" s="10"/>
      <c r="M166" s="10"/>
      <c r="N166" s="10"/>
      <c r="O166" s="10">
        <v>45841</v>
      </c>
      <c r="P166" s="9" t="s">
        <v>32</v>
      </c>
      <c r="Q166" s="9" t="s">
        <v>33</v>
      </c>
      <c r="R166" s="11"/>
      <c r="S166" s="11">
        <v>12</v>
      </c>
      <c r="T166" s="10">
        <v>45844</v>
      </c>
      <c r="U166" s="11"/>
      <c r="V166" s="11" t="s">
        <v>256</v>
      </c>
      <c r="W166" s="11"/>
      <c r="X166" s="11"/>
    </row>
    <row r="167" spans="1:24" ht="15.75" customHeight="1">
      <c r="A167" s="8" t="s">
        <v>28</v>
      </c>
      <c r="B167" s="9" t="s">
        <v>87</v>
      </c>
      <c r="C167" s="9" t="s">
        <v>296</v>
      </c>
      <c r="D167" s="9" t="s">
        <v>85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>
        <v>45843</v>
      </c>
      <c r="P167" s="9" t="s">
        <v>96</v>
      </c>
      <c r="Q167" s="9" t="s">
        <v>103</v>
      </c>
      <c r="R167" s="11" t="s">
        <v>313</v>
      </c>
      <c r="S167" s="11">
        <v>6</v>
      </c>
      <c r="T167" s="10">
        <v>45878</v>
      </c>
      <c r="U167" s="11"/>
      <c r="V167" s="11" t="s">
        <v>298</v>
      </c>
      <c r="W167" s="11"/>
      <c r="X167" s="11"/>
    </row>
    <row r="168" spans="1:24" ht="15.75" customHeight="1">
      <c r="A168" s="8" t="s">
        <v>28</v>
      </c>
      <c r="B168" s="9" t="s">
        <v>340</v>
      </c>
      <c r="C168" s="9" t="s">
        <v>341</v>
      </c>
      <c r="D168" s="9" t="s">
        <v>215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>
        <v>45844</v>
      </c>
      <c r="P168" s="9" t="s">
        <v>45</v>
      </c>
      <c r="Q168" s="9" t="s">
        <v>46</v>
      </c>
      <c r="R168" s="11"/>
      <c r="S168" s="11">
        <v>6</v>
      </c>
      <c r="T168" s="10">
        <v>45879</v>
      </c>
      <c r="U168" s="11"/>
      <c r="V168" s="11" t="s">
        <v>343</v>
      </c>
      <c r="W168" s="11"/>
      <c r="X168" s="11"/>
    </row>
    <row r="169" spans="1:24" ht="15.75" customHeight="1">
      <c r="A169" s="8" t="s">
        <v>36</v>
      </c>
      <c r="B169" s="9" t="s">
        <v>199</v>
      </c>
      <c r="C169" s="9" t="s">
        <v>200</v>
      </c>
      <c r="D169" s="9" t="s">
        <v>402</v>
      </c>
      <c r="E169" s="10" t="s">
        <v>202</v>
      </c>
      <c r="F169" s="10">
        <v>45844</v>
      </c>
      <c r="G169" s="10" t="s">
        <v>109</v>
      </c>
      <c r="H169" s="10">
        <v>45886</v>
      </c>
      <c r="I169" s="10" t="s">
        <v>194</v>
      </c>
      <c r="J169" s="10">
        <v>45928</v>
      </c>
      <c r="K169" s="10" t="s">
        <v>203</v>
      </c>
      <c r="L169" s="10">
        <v>45963</v>
      </c>
      <c r="M169" s="10" t="s">
        <v>204</v>
      </c>
      <c r="N169" s="10">
        <v>45998</v>
      </c>
      <c r="O169" s="10">
        <v>45844</v>
      </c>
      <c r="P169" s="9" t="s">
        <v>45</v>
      </c>
      <c r="Q169" s="9" t="s">
        <v>46</v>
      </c>
      <c r="R169" s="11" t="s">
        <v>378</v>
      </c>
      <c r="S169" s="11">
        <v>26</v>
      </c>
      <c r="T169" s="10">
        <v>46026</v>
      </c>
      <c r="U169" s="11"/>
      <c r="V169" s="11" t="s">
        <v>206</v>
      </c>
      <c r="W169" s="11"/>
      <c r="X169" s="11"/>
    </row>
    <row r="170" spans="1:24" ht="15.75" customHeight="1">
      <c r="A170" s="8" t="s">
        <v>49</v>
      </c>
      <c r="B170" s="9" t="s">
        <v>207</v>
      </c>
      <c r="C170" s="9" t="s">
        <v>208</v>
      </c>
      <c r="D170" s="9" t="s">
        <v>402</v>
      </c>
      <c r="E170" s="10" t="s">
        <v>202</v>
      </c>
      <c r="F170" s="10">
        <v>45844</v>
      </c>
      <c r="G170" s="10" t="s">
        <v>63</v>
      </c>
      <c r="H170" s="10">
        <v>45879</v>
      </c>
      <c r="I170" s="10" t="s">
        <v>125</v>
      </c>
      <c r="J170" s="10">
        <v>45921</v>
      </c>
      <c r="K170" s="10"/>
      <c r="L170" s="10"/>
      <c r="M170" s="10"/>
      <c r="N170" s="10"/>
      <c r="O170" s="10">
        <v>45844</v>
      </c>
      <c r="P170" s="9" t="s">
        <v>45</v>
      </c>
      <c r="Q170" s="9" t="s">
        <v>46</v>
      </c>
      <c r="R170" s="11"/>
      <c r="S170" s="11">
        <v>17</v>
      </c>
      <c r="T170" s="10">
        <v>45851</v>
      </c>
      <c r="U170" s="11"/>
      <c r="V170" s="11" t="s">
        <v>210</v>
      </c>
      <c r="W170" s="11"/>
      <c r="X170" s="11"/>
    </row>
    <row r="171" spans="1:24" ht="15.75" customHeight="1">
      <c r="A171" s="8" t="s">
        <v>28</v>
      </c>
      <c r="B171" s="9" t="s">
        <v>202</v>
      </c>
      <c r="C171" s="9" t="s">
        <v>211</v>
      </c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>
        <v>45844</v>
      </c>
      <c r="P171" s="9" t="s">
        <v>45</v>
      </c>
      <c r="Q171" s="9" t="s">
        <v>46</v>
      </c>
      <c r="R171" s="11"/>
      <c r="S171" s="11">
        <v>5</v>
      </c>
      <c r="T171" s="10">
        <v>45872</v>
      </c>
      <c r="U171" s="11"/>
      <c r="V171" s="11" t="s">
        <v>213</v>
      </c>
      <c r="W171" s="11"/>
      <c r="X171" s="11"/>
    </row>
    <row r="172" spans="1:24" ht="15.75" customHeight="1">
      <c r="A172" s="8" t="s">
        <v>28</v>
      </c>
      <c r="B172" s="9" t="s">
        <v>42</v>
      </c>
      <c r="C172" s="9" t="s">
        <v>141</v>
      </c>
      <c r="D172" s="9" t="s">
        <v>449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>
        <v>45872</v>
      </c>
      <c r="P172" s="9" t="s">
        <v>45</v>
      </c>
      <c r="Q172" s="9" t="s">
        <v>46</v>
      </c>
      <c r="R172" s="11" t="s">
        <v>143</v>
      </c>
      <c r="S172" s="11">
        <v>6</v>
      </c>
      <c r="T172" s="10">
        <v>45907</v>
      </c>
      <c r="U172" s="11"/>
      <c r="V172" s="11"/>
      <c r="W172" s="11"/>
      <c r="X172" s="11"/>
    </row>
    <row r="173" spans="1:24" ht="15.75" customHeight="1">
      <c r="A173" s="8" t="s">
        <v>28</v>
      </c>
      <c r="B173" s="9" t="s">
        <v>203</v>
      </c>
      <c r="C173" s="9" t="s">
        <v>395</v>
      </c>
      <c r="D173" s="9" t="s">
        <v>201</v>
      </c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>
        <v>45846</v>
      </c>
      <c r="P173" s="9" t="s">
        <v>32</v>
      </c>
      <c r="Q173" s="9" t="s">
        <v>33</v>
      </c>
      <c r="R173" s="11" t="s">
        <v>450</v>
      </c>
      <c r="S173" s="11">
        <v>5</v>
      </c>
      <c r="T173" s="10">
        <v>45860</v>
      </c>
      <c r="U173" s="11"/>
      <c r="V173" s="11" t="s">
        <v>397</v>
      </c>
      <c r="W173" s="11"/>
      <c r="X173" s="11"/>
    </row>
    <row r="174" spans="1:24" ht="15.75" customHeight="1">
      <c r="A174" s="8" t="s">
        <v>28</v>
      </c>
      <c r="B174" s="9" t="s">
        <v>204</v>
      </c>
      <c r="C174" s="9" t="s">
        <v>451</v>
      </c>
      <c r="D174" s="9" t="s">
        <v>131</v>
      </c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>
        <v>45848</v>
      </c>
      <c r="P174" s="9" t="s">
        <v>196</v>
      </c>
      <c r="Q174" s="9" t="s">
        <v>33</v>
      </c>
      <c r="R174" s="11" t="s">
        <v>450</v>
      </c>
      <c r="S174" s="11">
        <v>6</v>
      </c>
      <c r="T174" s="10">
        <v>45883</v>
      </c>
      <c r="U174" s="11"/>
      <c r="V174" s="11" t="s">
        <v>452</v>
      </c>
      <c r="W174" s="11"/>
      <c r="X174" s="11"/>
    </row>
    <row r="175" spans="1:24" ht="15.75" customHeight="1">
      <c r="A175" s="8" t="s">
        <v>28</v>
      </c>
      <c r="B175" s="9" t="s">
        <v>116</v>
      </c>
      <c r="C175" s="9" t="s">
        <v>117</v>
      </c>
      <c r="D175" s="9" t="s">
        <v>453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>
        <v>45850</v>
      </c>
      <c r="P175" s="9" t="s">
        <v>96</v>
      </c>
      <c r="Q175" s="9" t="s">
        <v>103</v>
      </c>
      <c r="R175" s="11" t="s">
        <v>270</v>
      </c>
      <c r="S175" s="11">
        <v>6</v>
      </c>
      <c r="T175" s="10">
        <v>45885</v>
      </c>
      <c r="U175" s="11"/>
      <c r="V175" s="11" t="s">
        <v>119</v>
      </c>
      <c r="W175" s="11"/>
      <c r="X175" s="11"/>
    </row>
    <row r="176" spans="1:24" ht="15.75" customHeight="1">
      <c r="A176" s="8" t="s">
        <v>28</v>
      </c>
      <c r="B176" s="9" t="s">
        <v>109</v>
      </c>
      <c r="C176" s="9" t="s">
        <v>112</v>
      </c>
      <c r="D176" s="9" t="s">
        <v>454</v>
      </c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>
        <v>45850</v>
      </c>
      <c r="P176" s="9" t="s">
        <v>96</v>
      </c>
      <c r="Q176" s="9" t="s">
        <v>103</v>
      </c>
      <c r="R176" s="11"/>
      <c r="S176" s="11">
        <v>6</v>
      </c>
      <c r="T176" s="10">
        <v>45885</v>
      </c>
      <c r="U176" s="11"/>
      <c r="V176" s="11" t="s">
        <v>115</v>
      </c>
      <c r="W176" s="11"/>
      <c r="X176" s="11"/>
    </row>
    <row r="177" spans="1:24" ht="15.75" customHeight="1">
      <c r="A177" s="8" t="s">
        <v>59</v>
      </c>
      <c r="B177" s="9" t="s">
        <v>106</v>
      </c>
      <c r="C177" s="9" t="s">
        <v>107</v>
      </c>
      <c r="D177" s="9" t="s">
        <v>436</v>
      </c>
      <c r="E177" s="10" t="s">
        <v>109</v>
      </c>
      <c r="F177" s="10">
        <v>45850</v>
      </c>
      <c r="G177" s="10" t="s">
        <v>63</v>
      </c>
      <c r="H177" s="10">
        <v>45892</v>
      </c>
      <c r="I177" s="10"/>
      <c r="J177" s="10"/>
      <c r="K177" s="10"/>
      <c r="L177" s="10"/>
      <c r="M177" s="10"/>
      <c r="N177" s="10"/>
      <c r="O177" s="10">
        <v>45850</v>
      </c>
      <c r="P177" s="9" t="s">
        <v>96</v>
      </c>
      <c r="Q177" s="9" t="s">
        <v>103</v>
      </c>
      <c r="R177" s="11" t="s">
        <v>455</v>
      </c>
      <c r="S177" s="11">
        <v>12</v>
      </c>
      <c r="T177" s="10">
        <v>45934</v>
      </c>
      <c r="U177" s="11"/>
      <c r="V177" s="11" t="s">
        <v>111</v>
      </c>
      <c r="W177" s="11"/>
      <c r="X177" s="11"/>
    </row>
    <row r="178" spans="1:24" ht="15.75" customHeight="1">
      <c r="A178" s="8" t="s">
        <v>28</v>
      </c>
      <c r="B178" s="9" t="s">
        <v>456</v>
      </c>
      <c r="C178" s="9" t="s">
        <v>457</v>
      </c>
      <c r="D178" s="9" t="s">
        <v>159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>
        <v>45851</v>
      </c>
      <c r="P178" s="9" t="s">
        <v>45</v>
      </c>
      <c r="Q178" s="9" t="s">
        <v>46</v>
      </c>
      <c r="R178" s="11" t="s">
        <v>458</v>
      </c>
      <c r="S178" s="11">
        <v>5</v>
      </c>
      <c r="T178" s="10">
        <v>45879</v>
      </c>
      <c r="U178" s="11"/>
      <c r="V178" s="11" t="s">
        <v>459</v>
      </c>
      <c r="W178" s="11"/>
      <c r="X178" s="11"/>
    </row>
    <row r="179" spans="1:24" ht="15.75" customHeight="1">
      <c r="A179" s="8" t="s">
        <v>28</v>
      </c>
      <c r="B179" s="9" t="s">
        <v>125</v>
      </c>
      <c r="C179" s="9" t="s">
        <v>148</v>
      </c>
      <c r="D179" s="9" t="s">
        <v>460</v>
      </c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>
        <v>45851</v>
      </c>
      <c r="P179" s="9" t="s">
        <v>45</v>
      </c>
      <c r="Q179" s="9" t="s">
        <v>46</v>
      </c>
      <c r="R179" s="11" t="s">
        <v>104</v>
      </c>
      <c r="S179" s="11">
        <v>6</v>
      </c>
      <c r="T179" s="10">
        <v>45886</v>
      </c>
      <c r="U179" s="11"/>
      <c r="V179" s="11" t="s">
        <v>151</v>
      </c>
      <c r="W179" s="11"/>
      <c r="X179" s="11"/>
    </row>
    <row r="180" spans="1:24" ht="15.75" customHeight="1">
      <c r="A180" s="8" t="s">
        <v>28</v>
      </c>
      <c r="B180" s="9" t="s">
        <v>232</v>
      </c>
      <c r="C180" s="9" t="s">
        <v>461</v>
      </c>
      <c r="D180" s="9" t="s">
        <v>25</v>
      </c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>
        <v>45851</v>
      </c>
      <c r="P180" s="9" t="s">
        <v>45</v>
      </c>
      <c r="Q180" s="9" t="s">
        <v>46</v>
      </c>
      <c r="R180" s="11" t="s">
        <v>462</v>
      </c>
      <c r="S180" s="11">
        <v>6</v>
      </c>
      <c r="T180" s="10">
        <v>45886</v>
      </c>
      <c r="U180" s="11"/>
      <c r="V180" s="11" t="s">
        <v>463</v>
      </c>
      <c r="W180" s="11"/>
      <c r="X180" s="11"/>
    </row>
    <row r="181" spans="1:24" ht="15.75" customHeight="1">
      <c r="A181" s="8" t="s">
        <v>36</v>
      </c>
      <c r="B181" s="9" t="s">
        <v>227</v>
      </c>
      <c r="C181" s="9" t="s">
        <v>228</v>
      </c>
      <c r="D181" s="9" t="s">
        <v>387</v>
      </c>
      <c r="E181" s="10" t="s">
        <v>229</v>
      </c>
      <c r="F181" s="10">
        <v>45851</v>
      </c>
      <c r="G181" s="10" t="s">
        <v>230</v>
      </c>
      <c r="H181" s="10">
        <v>45900</v>
      </c>
      <c r="I181" s="10" t="s">
        <v>231</v>
      </c>
      <c r="J181" s="10">
        <v>45942</v>
      </c>
      <c r="K181" s="10" t="s">
        <v>232</v>
      </c>
      <c r="L181" s="10">
        <v>45984</v>
      </c>
      <c r="M181" s="10" t="s">
        <v>189</v>
      </c>
      <c r="N181" s="10">
        <v>46026</v>
      </c>
      <c r="O181" s="10">
        <v>45851</v>
      </c>
      <c r="P181" s="9" t="s">
        <v>45</v>
      </c>
      <c r="Q181" s="9" t="s">
        <v>103</v>
      </c>
      <c r="R181" s="11" t="s">
        <v>385</v>
      </c>
      <c r="S181" s="11">
        <v>29</v>
      </c>
      <c r="T181" s="10">
        <v>46061</v>
      </c>
      <c r="U181" s="11"/>
      <c r="V181" s="11" t="s">
        <v>234</v>
      </c>
      <c r="W181" s="11"/>
      <c r="X181" s="11"/>
    </row>
    <row r="182" spans="1:24" ht="15.75" customHeight="1">
      <c r="A182" s="8" t="s">
        <v>49</v>
      </c>
      <c r="B182" s="9" t="s">
        <v>235</v>
      </c>
      <c r="C182" s="9" t="s">
        <v>236</v>
      </c>
      <c r="D182" s="9" t="s">
        <v>176</v>
      </c>
      <c r="E182" s="10" t="s">
        <v>229</v>
      </c>
      <c r="F182" s="10">
        <v>45851</v>
      </c>
      <c r="G182" s="10" t="s">
        <v>230</v>
      </c>
      <c r="H182" s="10">
        <v>45900</v>
      </c>
      <c r="I182" s="10" t="s">
        <v>231</v>
      </c>
      <c r="J182" s="10">
        <v>45942</v>
      </c>
      <c r="K182" s="10"/>
      <c r="L182" s="10"/>
      <c r="M182" s="10"/>
      <c r="N182" s="10"/>
      <c r="O182" s="10">
        <v>45851</v>
      </c>
      <c r="P182" s="9" t="s">
        <v>45</v>
      </c>
      <c r="Q182" s="9" t="s">
        <v>103</v>
      </c>
      <c r="R182" s="11"/>
      <c r="S182" s="11">
        <v>17</v>
      </c>
      <c r="T182" s="10">
        <v>45977</v>
      </c>
      <c r="U182" s="11"/>
      <c r="V182" s="11" t="s">
        <v>239</v>
      </c>
      <c r="W182" s="11"/>
      <c r="X182" s="11"/>
    </row>
    <row r="183" spans="1:24" ht="15.75" customHeight="1">
      <c r="A183" s="8" t="s">
        <v>59</v>
      </c>
      <c r="B183" s="9" t="s">
        <v>240</v>
      </c>
      <c r="C183" s="9" t="s">
        <v>241</v>
      </c>
      <c r="D183" s="9" t="s">
        <v>464</v>
      </c>
      <c r="E183" s="10" t="s">
        <v>229</v>
      </c>
      <c r="F183" s="10">
        <v>45851</v>
      </c>
      <c r="G183" s="10" t="s">
        <v>230</v>
      </c>
      <c r="H183" s="10">
        <v>45900</v>
      </c>
      <c r="I183" s="10"/>
      <c r="J183" s="10"/>
      <c r="K183" s="10"/>
      <c r="L183" s="10"/>
      <c r="M183" s="10"/>
      <c r="N183" s="10"/>
      <c r="O183" s="10">
        <v>45851</v>
      </c>
      <c r="P183" s="9" t="s">
        <v>45</v>
      </c>
      <c r="Q183" s="9" t="s">
        <v>103</v>
      </c>
      <c r="R183" s="11"/>
      <c r="S183" s="11">
        <v>12</v>
      </c>
      <c r="T183" s="10">
        <v>45935</v>
      </c>
      <c r="U183" s="11"/>
      <c r="V183" s="11" t="s">
        <v>243</v>
      </c>
      <c r="W183" s="11"/>
      <c r="X183" s="11"/>
    </row>
    <row r="184" spans="1:24" ht="15.75" customHeight="1">
      <c r="A184" s="8" t="s">
        <v>28</v>
      </c>
      <c r="B184" s="9" t="s">
        <v>229</v>
      </c>
      <c r="C184" s="9" t="s">
        <v>244</v>
      </c>
      <c r="D184" s="9" t="s">
        <v>113</v>
      </c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>
        <v>45851</v>
      </c>
      <c r="P184" s="9" t="s">
        <v>45</v>
      </c>
      <c r="Q184" s="9" t="s">
        <v>103</v>
      </c>
      <c r="R184" s="11" t="s">
        <v>388</v>
      </c>
      <c r="S184" s="11">
        <v>6</v>
      </c>
      <c r="T184" s="10">
        <v>45886</v>
      </c>
      <c r="U184" s="11"/>
      <c r="V184" s="11" t="s">
        <v>247</v>
      </c>
      <c r="W184" s="11"/>
      <c r="X184" s="11"/>
    </row>
    <row r="185" spans="1:24" ht="15.75" customHeight="1">
      <c r="A185" s="8" t="s">
        <v>28</v>
      </c>
      <c r="B185" s="9" t="s">
        <v>64</v>
      </c>
      <c r="C185" s="9" t="s">
        <v>214</v>
      </c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>
        <v>45855</v>
      </c>
      <c r="P185" s="9" t="s">
        <v>32</v>
      </c>
      <c r="Q185" s="9" t="s">
        <v>33</v>
      </c>
      <c r="R185" s="11"/>
      <c r="S185" s="11">
        <v>6</v>
      </c>
      <c r="T185" s="10">
        <v>45876</v>
      </c>
      <c r="U185" s="11" t="s">
        <v>217</v>
      </c>
      <c r="V185" s="11" t="s">
        <v>218</v>
      </c>
      <c r="W185" s="11"/>
      <c r="X185" s="11"/>
    </row>
    <row r="186" spans="1:24" ht="15.75" customHeight="1">
      <c r="A186" s="8" t="s">
        <v>28</v>
      </c>
      <c r="B186" s="9" t="s">
        <v>29</v>
      </c>
      <c r="C186" s="9" t="s">
        <v>30</v>
      </c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>
        <v>45855</v>
      </c>
      <c r="P186" s="9" t="s">
        <v>32</v>
      </c>
      <c r="Q186" s="9" t="s">
        <v>33</v>
      </c>
      <c r="R186" s="11" t="s">
        <v>34</v>
      </c>
      <c r="S186" s="11">
        <v>6</v>
      </c>
      <c r="T186" s="10">
        <v>45876</v>
      </c>
      <c r="U186" s="11"/>
      <c r="V186" s="11" t="s">
        <v>35</v>
      </c>
      <c r="W186" s="11"/>
      <c r="X186" s="11"/>
    </row>
    <row r="187" spans="1:24" ht="15.75" customHeight="1">
      <c r="A187" s="8" t="s">
        <v>28</v>
      </c>
      <c r="B187" s="9" t="s">
        <v>43</v>
      </c>
      <c r="C187" s="9" t="s">
        <v>305</v>
      </c>
      <c r="D187" s="9" t="s">
        <v>465</v>
      </c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>
        <v>45855</v>
      </c>
      <c r="P187" s="9" t="s">
        <v>32</v>
      </c>
      <c r="Q187" s="9" t="s">
        <v>33</v>
      </c>
      <c r="R187" s="11" t="s">
        <v>466</v>
      </c>
      <c r="S187" s="11">
        <v>5</v>
      </c>
      <c r="T187" s="10">
        <v>45869</v>
      </c>
      <c r="U187" s="11"/>
      <c r="V187" s="11" t="s">
        <v>308</v>
      </c>
      <c r="W187" s="11"/>
      <c r="X187" s="11"/>
    </row>
    <row r="188" spans="1:24" ht="15.75" customHeight="1">
      <c r="A188" s="8" t="s">
        <v>28</v>
      </c>
      <c r="B188" s="9" t="s">
        <v>63</v>
      </c>
      <c r="C188" s="9" t="s">
        <v>79</v>
      </c>
      <c r="D188" s="9" t="s">
        <v>467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>
        <v>45857</v>
      </c>
      <c r="P188" s="9" t="s">
        <v>96</v>
      </c>
      <c r="Q188" s="9" t="s">
        <v>103</v>
      </c>
      <c r="R188" s="11"/>
      <c r="S188" s="11">
        <v>6</v>
      </c>
      <c r="T188" s="10">
        <v>45892</v>
      </c>
      <c r="U188" s="11"/>
      <c r="V188" s="11" t="s">
        <v>82</v>
      </c>
      <c r="W188" s="11"/>
      <c r="X188" s="11"/>
    </row>
    <row r="189" spans="1:24" ht="15.75" customHeight="1">
      <c r="A189" s="8" t="s">
        <v>59</v>
      </c>
      <c r="B189" s="9" t="s">
        <v>276</v>
      </c>
      <c r="C189" s="9" t="s">
        <v>277</v>
      </c>
      <c r="D189" s="9" t="s">
        <v>283</v>
      </c>
      <c r="E189" s="10" t="s">
        <v>63</v>
      </c>
      <c r="F189" s="10">
        <v>45857</v>
      </c>
      <c r="G189" s="10" t="s">
        <v>278</v>
      </c>
      <c r="H189" s="10">
        <v>45906</v>
      </c>
      <c r="I189" s="10" t="s">
        <v>134</v>
      </c>
      <c r="J189" s="10">
        <v>45948</v>
      </c>
      <c r="K189" s="10"/>
      <c r="L189" s="10"/>
      <c r="M189" s="10"/>
      <c r="N189" s="10"/>
      <c r="O189" s="10">
        <v>45857</v>
      </c>
      <c r="P189" s="9" t="s">
        <v>96</v>
      </c>
      <c r="Q189" s="9" t="s">
        <v>103</v>
      </c>
      <c r="R189" s="11"/>
      <c r="S189" s="11">
        <v>18</v>
      </c>
      <c r="T189" s="10">
        <v>45983</v>
      </c>
      <c r="U189" s="11"/>
      <c r="V189" s="11" t="s">
        <v>280</v>
      </c>
      <c r="W189" s="11"/>
      <c r="X189" s="11"/>
    </row>
    <row r="190" spans="1:24" ht="15.75" customHeight="1">
      <c r="A190" s="8" t="s">
        <v>59</v>
      </c>
      <c r="B190" s="9" t="s">
        <v>281</v>
      </c>
      <c r="C190" s="9" t="s">
        <v>282</v>
      </c>
      <c r="D190" s="9" t="s">
        <v>468</v>
      </c>
      <c r="E190" s="10" t="s">
        <v>63</v>
      </c>
      <c r="F190" s="10">
        <v>45857</v>
      </c>
      <c r="G190" s="10" t="s">
        <v>278</v>
      </c>
      <c r="H190" s="10">
        <v>45906</v>
      </c>
      <c r="I190" s="10"/>
      <c r="J190" s="10"/>
      <c r="K190" s="10"/>
      <c r="L190" s="10"/>
      <c r="M190" s="10"/>
      <c r="N190" s="10"/>
      <c r="O190" s="10">
        <v>45857</v>
      </c>
      <c r="P190" s="9" t="s">
        <v>96</v>
      </c>
      <c r="Q190" s="9" t="s">
        <v>103</v>
      </c>
      <c r="R190" s="11"/>
      <c r="S190" s="11">
        <v>12</v>
      </c>
      <c r="T190" s="10">
        <v>45941</v>
      </c>
      <c r="U190" s="11"/>
      <c r="V190" s="11" t="s">
        <v>285</v>
      </c>
      <c r="W190" s="11"/>
      <c r="X190" s="11"/>
    </row>
    <row r="191" spans="1:24" ht="15.75" customHeight="1">
      <c r="A191" s="8" t="s">
        <v>49</v>
      </c>
      <c r="B191" s="9" t="s">
        <v>166</v>
      </c>
      <c r="C191" s="9" t="s">
        <v>167</v>
      </c>
      <c r="D191" s="9" t="s">
        <v>402</v>
      </c>
      <c r="E191" s="10" t="s">
        <v>124</v>
      </c>
      <c r="F191" s="10">
        <v>45857</v>
      </c>
      <c r="G191" s="10" t="s">
        <v>125</v>
      </c>
      <c r="H191" s="10">
        <v>45906</v>
      </c>
      <c r="I191" s="10" t="s">
        <v>126</v>
      </c>
      <c r="J191" s="10">
        <v>45948</v>
      </c>
      <c r="K191" s="10"/>
      <c r="L191" s="10"/>
      <c r="M191" s="10"/>
      <c r="N191" s="10"/>
      <c r="O191" s="10">
        <v>45857</v>
      </c>
      <c r="P191" s="9" t="s">
        <v>96</v>
      </c>
      <c r="Q191" s="9" t="s">
        <v>103</v>
      </c>
      <c r="R191" s="11" t="s">
        <v>469</v>
      </c>
      <c r="S191" s="11">
        <v>18</v>
      </c>
      <c r="T191" s="10">
        <v>45983</v>
      </c>
      <c r="U191" s="11"/>
      <c r="V191" s="11" t="s">
        <v>169</v>
      </c>
      <c r="W191" s="11"/>
      <c r="X191" s="11"/>
    </row>
    <row r="192" spans="1:24" ht="15.75" customHeight="1">
      <c r="A192" s="8" t="s">
        <v>28</v>
      </c>
      <c r="B192" s="9" t="s">
        <v>124</v>
      </c>
      <c r="C192" s="9" t="s">
        <v>170</v>
      </c>
      <c r="D192" s="9" t="s">
        <v>269</v>
      </c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>
        <v>45857</v>
      </c>
      <c r="P192" s="9" t="s">
        <v>96</v>
      </c>
      <c r="Q192" s="9" t="s">
        <v>103</v>
      </c>
      <c r="R192" s="11"/>
      <c r="S192" s="11">
        <v>6</v>
      </c>
      <c r="T192" s="10">
        <v>45892</v>
      </c>
      <c r="U192" s="11"/>
      <c r="V192" s="11" t="s">
        <v>173</v>
      </c>
      <c r="W192" s="11"/>
      <c r="X192" s="11"/>
    </row>
    <row r="193" spans="1:24" ht="15.75" customHeight="1">
      <c r="A193" s="8" t="s">
        <v>59</v>
      </c>
      <c r="B193" s="9" t="s">
        <v>409</v>
      </c>
      <c r="C193" s="9" t="s">
        <v>410</v>
      </c>
      <c r="D193" s="9" t="s">
        <v>31</v>
      </c>
      <c r="E193" s="10" t="s">
        <v>124</v>
      </c>
      <c r="F193" s="10">
        <v>45857</v>
      </c>
      <c r="G193" s="10" t="s">
        <v>259</v>
      </c>
      <c r="H193" s="10">
        <v>45906</v>
      </c>
      <c r="I193" s="10"/>
      <c r="J193" s="10"/>
      <c r="K193" s="10"/>
      <c r="L193" s="10"/>
      <c r="M193" s="10"/>
      <c r="N193" s="10"/>
      <c r="O193" s="10">
        <v>45857</v>
      </c>
      <c r="P193" s="9" t="s">
        <v>96</v>
      </c>
      <c r="Q193" s="9" t="s">
        <v>103</v>
      </c>
      <c r="R193" s="11" t="s">
        <v>412</v>
      </c>
      <c r="S193" s="11">
        <v>12</v>
      </c>
      <c r="T193" s="10">
        <v>45941</v>
      </c>
      <c r="U193" s="11"/>
      <c r="V193" s="11" t="s">
        <v>413</v>
      </c>
      <c r="W193" s="11"/>
      <c r="X193" s="11"/>
    </row>
    <row r="194" spans="1:24" ht="15.75" customHeight="1">
      <c r="A194" s="8" t="s">
        <v>28</v>
      </c>
      <c r="B194" s="9" t="s">
        <v>127</v>
      </c>
      <c r="C194" s="9" t="s">
        <v>162</v>
      </c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>
        <v>45857</v>
      </c>
      <c r="P194" s="9" t="s">
        <v>96</v>
      </c>
      <c r="Q194" s="9" t="s">
        <v>103</v>
      </c>
      <c r="R194" s="11" t="s">
        <v>415</v>
      </c>
      <c r="S194" s="11">
        <v>6</v>
      </c>
      <c r="T194" s="10">
        <v>45892</v>
      </c>
      <c r="U194" s="11"/>
      <c r="V194" s="11" t="s">
        <v>165</v>
      </c>
      <c r="W194" s="11"/>
      <c r="X194" s="11"/>
    </row>
    <row r="195" spans="1:24" ht="15.75" customHeight="1">
      <c r="A195" s="8" t="s">
        <v>28</v>
      </c>
      <c r="B195" s="9" t="s">
        <v>267</v>
      </c>
      <c r="C195" s="9" t="s">
        <v>268</v>
      </c>
      <c r="D195" s="9" t="s">
        <v>470</v>
      </c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>
        <v>45879</v>
      </c>
      <c r="P195" s="9" t="s">
        <v>45</v>
      </c>
      <c r="Q195" s="9" t="s">
        <v>274</v>
      </c>
      <c r="R195" s="11" t="s">
        <v>270</v>
      </c>
      <c r="S195" s="11">
        <v>5</v>
      </c>
      <c r="T195" s="10">
        <v>45907</v>
      </c>
      <c r="U195" s="11"/>
      <c r="V195" s="11" t="s">
        <v>271</v>
      </c>
      <c r="W195" s="11"/>
      <c r="X195" s="11"/>
    </row>
    <row r="196" spans="1:24" ht="15.75" customHeight="1">
      <c r="A196" s="8" t="s">
        <v>28</v>
      </c>
      <c r="B196" s="9" t="s">
        <v>203</v>
      </c>
      <c r="C196" s="9" t="s">
        <v>395</v>
      </c>
      <c r="D196" s="9" t="s">
        <v>358</v>
      </c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>
        <v>45858</v>
      </c>
      <c r="P196" s="9" t="s">
        <v>45</v>
      </c>
      <c r="Q196" s="9" t="s">
        <v>46</v>
      </c>
      <c r="R196" s="11" t="s">
        <v>471</v>
      </c>
      <c r="S196" s="11">
        <v>5</v>
      </c>
      <c r="T196" s="10">
        <v>45886</v>
      </c>
      <c r="U196" s="11"/>
      <c r="V196" s="11" t="s">
        <v>397</v>
      </c>
      <c r="W196" s="11"/>
      <c r="X196" s="11"/>
    </row>
    <row r="197" spans="1:24" ht="15.75" customHeight="1">
      <c r="A197" s="8" t="s">
        <v>28</v>
      </c>
      <c r="B197" s="9" t="s">
        <v>230</v>
      </c>
      <c r="C197" s="9" t="s">
        <v>291</v>
      </c>
      <c r="D197" s="9" t="s">
        <v>122</v>
      </c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>
        <v>45858</v>
      </c>
      <c r="P197" s="9" t="s">
        <v>45</v>
      </c>
      <c r="Q197" s="9" t="s">
        <v>46</v>
      </c>
      <c r="R197" s="11" t="s">
        <v>293</v>
      </c>
      <c r="S197" s="11">
        <v>6</v>
      </c>
      <c r="T197" s="10">
        <v>45893</v>
      </c>
      <c r="U197" s="11"/>
      <c r="V197" s="11" t="s">
        <v>294</v>
      </c>
      <c r="W197" s="11"/>
      <c r="X197" s="11"/>
    </row>
    <row r="198" spans="1:24" ht="15.75" customHeight="1">
      <c r="A198" s="8" t="s">
        <v>59</v>
      </c>
      <c r="B198" s="9" t="s">
        <v>353</v>
      </c>
      <c r="C198" s="9" t="s">
        <v>354</v>
      </c>
      <c r="D198" s="9" t="s">
        <v>342</v>
      </c>
      <c r="E198" s="10" t="s">
        <v>126</v>
      </c>
      <c r="F198" s="10">
        <v>45862</v>
      </c>
      <c r="G198" s="10" t="s">
        <v>127</v>
      </c>
      <c r="H198" s="10">
        <v>45890</v>
      </c>
      <c r="I198" s="10" t="s">
        <v>355</v>
      </c>
      <c r="J198" s="10">
        <v>45911</v>
      </c>
      <c r="K198" s="10"/>
      <c r="L198" s="10"/>
      <c r="M198" s="10"/>
      <c r="N198" s="10"/>
      <c r="O198" s="10">
        <v>45862</v>
      </c>
      <c r="P198" s="9" t="s">
        <v>32</v>
      </c>
      <c r="Q198" s="9" t="s">
        <v>33</v>
      </c>
      <c r="R198" s="11"/>
      <c r="S198" s="11">
        <v>18</v>
      </c>
      <c r="T198" s="10">
        <v>45930</v>
      </c>
      <c r="U198" s="11"/>
      <c r="V198" s="11" t="s">
        <v>357</v>
      </c>
      <c r="W198" s="11"/>
      <c r="X198" s="11"/>
    </row>
    <row r="199" spans="1:24" ht="15.75" customHeight="1">
      <c r="A199" s="8" t="s">
        <v>36</v>
      </c>
      <c r="B199" s="9" t="s">
        <v>37</v>
      </c>
      <c r="C199" s="9" t="s">
        <v>38</v>
      </c>
      <c r="D199" s="9" t="s">
        <v>237</v>
      </c>
      <c r="E199" s="10" t="s">
        <v>40</v>
      </c>
      <c r="F199" s="10">
        <v>45862</v>
      </c>
      <c r="G199" s="10" t="s">
        <v>41</v>
      </c>
      <c r="H199" s="10">
        <v>45883</v>
      </c>
      <c r="I199" s="10" t="s">
        <v>42</v>
      </c>
      <c r="J199" s="10">
        <v>45904</v>
      </c>
      <c r="K199" s="10" t="s">
        <v>43</v>
      </c>
      <c r="L199" s="10">
        <v>45925</v>
      </c>
      <c r="M199" s="10" t="s">
        <v>44</v>
      </c>
      <c r="N199" s="10">
        <v>45946</v>
      </c>
      <c r="O199" s="10">
        <v>45862</v>
      </c>
      <c r="P199" s="9" t="s">
        <v>32</v>
      </c>
      <c r="Q199" s="9" t="s">
        <v>33</v>
      </c>
      <c r="R199" s="11" t="s">
        <v>427</v>
      </c>
      <c r="S199" s="11">
        <v>29</v>
      </c>
      <c r="T199" s="10">
        <v>45965</v>
      </c>
      <c r="U199" s="11"/>
      <c r="V199" s="11" t="s">
        <v>48</v>
      </c>
      <c r="W199" s="11"/>
      <c r="X199" s="11"/>
    </row>
    <row r="200" spans="1:24" ht="15.75" customHeight="1">
      <c r="A200" s="8" t="s">
        <v>49</v>
      </c>
      <c r="B200" s="9" t="s">
        <v>50</v>
      </c>
      <c r="C200" s="9" t="s">
        <v>51</v>
      </c>
      <c r="D200" s="9" t="s">
        <v>402</v>
      </c>
      <c r="E200" s="10" t="s">
        <v>40</v>
      </c>
      <c r="F200" s="10">
        <v>45862</v>
      </c>
      <c r="G200" s="10" t="s">
        <v>41</v>
      </c>
      <c r="H200" s="10">
        <v>45883</v>
      </c>
      <c r="I200" s="10" t="s">
        <v>42</v>
      </c>
      <c r="J200" s="10">
        <v>45904</v>
      </c>
      <c r="K200" s="10"/>
      <c r="L200" s="10"/>
      <c r="M200" s="10"/>
      <c r="N200" s="10"/>
      <c r="O200" s="10">
        <v>45862</v>
      </c>
      <c r="P200" s="9" t="s">
        <v>32</v>
      </c>
      <c r="Q200" s="9" t="s">
        <v>33</v>
      </c>
      <c r="R200" s="11"/>
      <c r="S200" s="11">
        <v>17</v>
      </c>
      <c r="T200" s="10">
        <v>45923</v>
      </c>
      <c r="U200" s="11"/>
      <c r="V200" s="11" t="s">
        <v>54</v>
      </c>
      <c r="W200" s="11"/>
      <c r="X200" s="11"/>
    </row>
    <row r="201" spans="1:24" ht="15.75" customHeight="1">
      <c r="A201" s="8" t="s">
        <v>28</v>
      </c>
      <c r="B201" s="9" t="s">
        <v>40</v>
      </c>
      <c r="C201" s="9" t="s">
        <v>55</v>
      </c>
      <c r="D201" s="9" t="s">
        <v>443</v>
      </c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>
        <v>45862</v>
      </c>
      <c r="P201" s="9" t="s">
        <v>32</v>
      </c>
      <c r="Q201" s="9" t="s">
        <v>33</v>
      </c>
      <c r="R201" s="11"/>
      <c r="S201" s="11">
        <v>6</v>
      </c>
      <c r="T201" s="10">
        <v>45881</v>
      </c>
      <c r="U201" s="11"/>
      <c r="V201" s="11" t="s">
        <v>58</v>
      </c>
      <c r="W201" s="11"/>
      <c r="X201" s="11"/>
    </row>
    <row r="202" spans="1:24" ht="15.75" customHeight="1">
      <c r="A202" s="8" t="s">
        <v>36</v>
      </c>
      <c r="B202" s="9" t="s">
        <v>120</v>
      </c>
      <c r="C202" s="9" t="s">
        <v>121</v>
      </c>
      <c r="D202" s="9" t="s">
        <v>386</v>
      </c>
      <c r="E202" s="10" t="s">
        <v>123</v>
      </c>
      <c r="F202" s="10">
        <v>45862</v>
      </c>
      <c r="G202" s="10" t="s">
        <v>124</v>
      </c>
      <c r="H202" s="10">
        <v>45890</v>
      </c>
      <c r="I202" s="10" t="s">
        <v>125</v>
      </c>
      <c r="J202" s="10">
        <v>45911</v>
      </c>
      <c r="K202" s="10" t="s">
        <v>126</v>
      </c>
      <c r="L202" s="10">
        <v>45932</v>
      </c>
      <c r="M202" s="10" t="s">
        <v>127</v>
      </c>
      <c r="N202" s="10">
        <v>45953</v>
      </c>
      <c r="O202" s="10">
        <v>45862</v>
      </c>
      <c r="P202" s="9" t="s">
        <v>32</v>
      </c>
      <c r="Q202" s="9" t="s">
        <v>33</v>
      </c>
      <c r="R202" s="11" t="s">
        <v>326</v>
      </c>
      <c r="S202" s="11">
        <v>30</v>
      </c>
      <c r="T202" s="10">
        <v>45972</v>
      </c>
      <c r="U202" s="11"/>
      <c r="V202" s="11" t="s">
        <v>129</v>
      </c>
      <c r="W202" s="11"/>
      <c r="X202" s="11"/>
    </row>
    <row r="203" spans="1:24" ht="15.75" customHeight="1">
      <c r="A203" s="8" t="s">
        <v>28</v>
      </c>
      <c r="B203" s="9" t="s">
        <v>123</v>
      </c>
      <c r="C203" s="9" t="s">
        <v>130</v>
      </c>
      <c r="D203" s="9" t="s">
        <v>176</v>
      </c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>
        <v>45862</v>
      </c>
      <c r="P203" s="9" t="s">
        <v>32</v>
      </c>
      <c r="Q203" s="9" t="s">
        <v>33</v>
      </c>
      <c r="R203" s="11"/>
      <c r="S203" s="11">
        <v>6</v>
      </c>
      <c r="T203" s="10">
        <v>45881</v>
      </c>
      <c r="U203" s="11"/>
      <c r="V203" s="11" t="s">
        <v>133</v>
      </c>
      <c r="W203" s="11"/>
      <c r="X203" s="11"/>
    </row>
    <row r="204" spans="1:24" ht="15.75" customHeight="1">
      <c r="A204" s="8" t="s">
        <v>28</v>
      </c>
      <c r="B204" s="9" t="s">
        <v>126</v>
      </c>
      <c r="C204" s="9" t="s">
        <v>350</v>
      </c>
      <c r="D204" s="9" t="s">
        <v>156</v>
      </c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>
        <v>45862</v>
      </c>
      <c r="P204" s="9" t="s">
        <v>32</v>
      </c>
      <c r="Q204" s="9" t="s">
        <v>33</v>
      </c>
      <c r="R204" s="11"/>
      <c r="S204" s="11">
        <v>6</v>
      </c>
      <c r="T204" s="10">
        <v>45883</v>
      </c>
      <c r="U204" s="11"/>
      <c r="V204" s="11" t="s">
        <v>351</v>
      </c>
      <c r="W204" s="11"/>
      <c r="X204" s="11"/>
    </row>
    <row r="205" spans="1:24" ht="15.75" customHeight="1">
      <c r="A205" s="8" t="s">
        <v>28</v>
      </c>
      <c r="B205" s="9" t="s">
        <v>204</v>
      </c>
      <c r="C205" s="9" t="s">
        <v>451</v>
      </c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>
        <v>45862</v>
      </c>
      <c r="P205" s="9" t="s">
        <v>32</v>
      </c>
      <c r="Q205" s="9" t="s">
        <v>33</v>
      </c>
      <c r="R205" s="11" t="s">
        <v>472</v>
      </c>
      <c r="S205" s="11">
        <v>6</v>
      </c>
      <c r="T205" s="10">
        <v>45883</v>
      </c>
      <c r="U205" s="11"/>
      <c r="V205" s="11" t="s">
        <v>452</v>
      </c>
      <c r="W205" s="11"/>
      <c r="X205" s="11"/>
    </row>
    <row r="206" spans="1:24" ht="15.75" customHeight="1">
      <c r="A206" s="8" t="s">
        <v>28</v>
      </c>
      <c r="B206" s="9" t="s">
        <v>272</v>
      </c>
      <c r="C206" s="9" t="s">
        <v>273</v>
      </c>
      <c r="D206" s="9" t="s">
        <v>85</v>
      </c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>
        <v>45885</v>
      </c>
      <c r="P206" s="9" t="s">
        <v>96</v>
      </c>
      <c r="Q206" s="9" t="s">
        <v>97</v>
      </c>
      <c r="R206" s="11"/>
      <c r="S206" s="11">
        <v>5</v>
      </c>
      <c r="T206" s="10">
        <v>45920</v>
      </c>
      <c r="U206" s="11"/>
      <c r="V206" s="11" t="s">
        <v>275</v>
      </c>
      <c r="W206" s="11"/>
      <c r="X206" s="11"/>
    </row>
    <row r="207" spans="1:24" ht="15.75" customHeight="1">
      <c r="A207" s="8" t="s">
        <v>28</v>
      </c>
      <c r="B207" s="9" t="s">
        <v>204</v>
      </c>
      <c r="C207" s="9" t="s">
        <v>451</v>
      </c>
      <c r="D207" s="9" t="s">
        <v>237</v>
      </c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>
        <v>45864</v>
      </c>
      <c r="P207" s="9" t="s">
        <v>96</v>
      </c>
      <c r="Q207" s="9" t="s">
        <v>103</v>
      </c>
      <c r="R207" s="11" t="s">
        <v>473</v>
      </c>
      <c r="S207" s="11">
        <v>6</v>
      </c>
      <c r="T207" s="10">
        <v>45899</v>
      </c>
      <c r="U207" s="11"/>
      <c r="V207" s="11" t="s">
        <v>452</v>
      </c>
      <c r="W207" s="11"/>
      <c r="X207" s="11"/>
    </row>
    <row r="208" spans="1:24" ht="15.75" customHeight="1">
      <c r="A208" s="8" t="s">
        <v>59</v>
      </c>
      <c r="B208" s="9" t="s">
        <v>83</v>
      </c>
      <c r="C208" s="9" t="s">
        <v>84</v>
      </c>
      <c r="D208" s="9" t="s">
        <v>287</v>
      </c>
      <c r="E208" s="10" t="s">
        <v>86</v>
      </c>
      <c r="F208" s="10">
        <v>45872</v>
      </c>
      <c r="G208" s="10" t="s">
        <v>87</v>
      </c>
      <c r="H208" s="10">
        <v>45914</v>
      </c>
      <c r="I208" s="10"/>
      <c r="J208" s="10"/>
      <c r="K208" s="10"/>
      <c r="L208" s="10"/>
      <c r="M208" s="10"/>
      <c r="N208" s="10"/>
      <c r="O208" s="10">
        <v>45872</v>
      </c>
      <c r="P208" s="9" t="s">
        <v>45</v>
      </c>
      <c r="Q208" s="9" t="s">
        <v>46</v>
      </c>
      <c r="R208" s="11" t="s">
        <v>311</v>
      </c>
      <c r="S208" s="11">
        <v>12</v>
      </c>
      <c r="T208" s="10">
        <v>45949</v>
      </c>
      <c r="U208" s="11"/>
      <c r="V208" s="11" t="s">
        <v>89</v>
      </c>
      <c r="W208" s="11"/>
      <c r="X208" s="11"/>
    </row>
    <row r="209" spans="1:24" ht="15.75" customHeight="1">
      <c r="A209" s="8" t="s">
        <v>28</v>
      </c>
      <c r="B209" s="9" t="s">
        <v>86</v>
      </c>
      <c r="C209" s="9" t="s">
        <v>90</v>
      </c>
      <c r="D209" s="9" t="s">
        <v>342</v>
      </c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>
        <v>45865</v>
      </c>
      <c r="P209" s="9" t="s">
        <v>45</v>
      </c>
      <c r="Q209" s="9" t="s">
        <v>46</v>
      </c>
      <c r="R209" s="11" t="s">
        <v>313</v>
      </c>
      <c r="S209" s="11">
        <v>6</v>
      </c>
      <c r="T209" s="10">
        <v>45900</v>
      </c>
      <c r="U209" s="11"/>
      <c r="V209" s="11" t="s">
        <v>92</v>
      </c>
      <c r="W209" s="11"/>
      <c r="X209" s="11"/>
    </row>
    <row r="210" spans="1:24" ht="15.75" customHeight="1">
      <c r="A210" s="8" t="s">
        <v>28</v>
      </c>
      <c r="B210" s="9" t="s">
        <v>368</v>
      </c>
      <c r="C210" s="9" t="s">
        <v>369</v>
      </c>
      <c r="D210" s="9" t="s">
        <v>39</v>
      </c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>
        <v>45872</v>
      </c>
      <c r="P210" s="9" t="s">
        <v>45</v>
      </c>
      <c r="Q210" s="9" t="s">
        <v>103</v>
      </c>
      <c r="R210" s="11"/>
      <c r="S210" s="11">
        <v>6</v>
      </c>
      <c r="T210" s="10">
        <v>45907</v>
      </c>
      <c r="U210" s="11"/>
      <c r="V210" s="11" t="s">
        <v>370</v>
      </c>
      <c r="W210" s="11"/>
      <c r="X210" s="11"/>
    </row>
    <row r="211" spans="1:24" ht="15.75" customHeight="1">
      <c r="A211" s="8" t="s">
        <v>28</v>
      </c>
      <c r="B211" s="9" t="s">
        <v>44</v>
      </c>
      <c r="C211" s="9" t="s">
        <v>248</v>
      </c>
      <c r="D211" s="9" t="s">
        <v>292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>
        <v>45872</v>
      </c>
      <c r="P211" s="9" t="s">
        <v>45</v>
      </c>
      <c r="Q211" s="9" t="s">
        <v>46</v>
      </c>
      <c r="R211" s="11" t="s">
        <v>250</v>
      </c>
      <c r="S211" s="11">
        <v>6</v>
      </c>
      <c r="T211" s="10">
        <v>45907</v>
      </c>
      <c r="U211" s="11"/>
      <c r="V211" s="11" t="s">
        <v>251</v>
      </c>
      <c r="W211" s="11"/>
      <c r="X211" s="11"/>
    </row>
    <row r="212" spans="1:24" ht="15.75" customHeight="1">
      <c r="A212" s="8" t="s">
        <v>28</v>
      </c>
      <c r="B212" s="9" t="s">
        <v>232</v>
      </c>
      <c r="C212" s="9" t="s">
        <v>461</v>
      </c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>
        <v>45872</v>
      </c>
      <c r="P212" s="9" t="s">
        <v>45</v>
      </c>
      <c r="Q212" s="9" t="s">
        <v>103</v>
      </c>
      <c r="R212" s="11" t="s">
        <v>474</v>
      </c>
      <c r="S212" s="11">
        <v>6</v>
      </c>
      <c r="T212" s="10">
        <v>45907</v>
      </c>
      <c r="U212" s="11"/>
      <c r="V212" s="11" t="s">
        <v>463</v>
      </c>
      <c r="W212" s="11"/>
      <c r="X212" s="11"/>
    </row>
    <row r="213" spans="1:24" ht="15.75" customHeight="1">
      <c r="A213" s="8" t="s">
        <v>28</v>
      </c>
      <c r="B213" s="9" t="s">
        <v>87</v>
      </c>
      <c r="C213" s="9" t="s">
        <v>296</v>
      </c>
      <c r="D213" s="9" t="s">
        <v>159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>
        <v>45868</v>
      </c>
      <c r="P213" s="9" t="s">
        <v>136</v>
      </c>
      <c r="Q213" s="9" t="s">
        <v>33</v>
      </c>
      <c r="R213" s="11" t="s">
        <v>313</v>
      </c>
      <c r="S213" s="11">
        <v>6</v>
      </c>
      <c r="T213" s="10">
        <v>45889</v>
      </c>
      <c r="U213" s="11"/>
      <c r="V213" s="11" t="s">
        <v>298</v>
      </c>
      <c r="W213" s="11"/>
      <c r="X213" s="11"/>
    </row>
    <row r="214" spans="1:24" ht="15.75" customHeight="1">
      <c r="A214" s="8" t="s">
        <v>28</v>
      </c>
      <c r="B214" s="9" t="s">
        <v>144</v>
      </c>
      <c r="C214" s="9" t="s">
        <v>145</v>
      </c>
      <c r="D214" s="9" t="s">
        <v>85</v>
      </c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>
        <v>45868</v>
      </c>
      <c r="P214" s="9" t="s">
        <v>136</v>
      </c>
      <c r="Q214" s="9" t="s">
        <v>33</v>
      </c>
      <c r="R214" s="11"/>
      <c r="S214" s="11">
        <v>6</v>
      </c>
      <c r="T214" s="10">
        <v>45889</v>
      </c>
      <c r="U214" s="11"/>
      <c r="V214" s="11" t="s">
        <v>147</v>
      </c>
      <c r="W214" s="11"/>
      <c r="X214" s="11"/>
    </row>
    <row r="215" spans="1:24" ht="15.75" customHeight="1">
      <c r="A215" s="8" t="s">
        <v>59</v>
      </c>
      <c r="B215" s="9" t="s">
        <v>174</v>
      </c>
      <c r="C215" s="9" t="s">
        <v>175</v>
      </c>
      <c r="D215" s="9" t="s">
        <v>113</v>
      </c>
      <c r="E215" s="10" t="s">
        <v>177</v>
      </c>
      <c r="F215" s="10">
        <v>45869</v>
      </c>
      <c r="G215" s="10" t="s">
        <v>100</v>
      </c>
      <c r="H215" s="10">
        <v>45897</v>
      </c>
      <c r="I215" s="10" t="s">
        <v>178</v>
      </c>
      <c r="J215" s="10">
        <v>45925</v>
      </c>
      <c r="K215" s="10" t="s">
        <v>29</v>
      </c>
      <c r="L215" s="10">
        <v>45946</v>
      </c>
      <c r="M215" s="10"/>
      <c r="N215" s="10"/>
      <c r="O215" s="10">
        <v>45869</v>
      </c>
      <c r="P215" s="9" t="s">
        <v>32</v>
      </c>
      <c r="Q215" s="9" t="s">
        <v>33</v>
      </c>
      <c r="R215" s="11"/>
      <c r="S215" s="11">
        <v>23</v>
      </c>
      <c r="T215" s="10">
        <v>45965</v>
      </c>
      <c r="U215" s="11"/>
      <c r="V215" s="11" t="s">
        <v>180</v>
      </c>
      <c r="W215" s="11"/>
      <c r="X215" s="11"/>
    </row>
    <row r="216" spans="1:24" ht="15.75" customHeight="1">
      <c r="A216" s="8" t="s">
        <v>59</v>
      </c>
      <c r="B216" s="9" t="s">
        <v>181</v>
      </c>
      <c r="C216" s="9" t="s">
        <v>182</v>
      </c>
      <c r="D216" s="9" t="s">
        <v>139</v>
      </c>
      <c r="E216" s="10" t="s">
        <v>177</v>
      </c>
      <c r="F216" s="10">
        <v>45869</v>
      </c>
      <c r="G216" s="10" t="s">
        <v>100</v>
      </c>
      <c r="H216" s="10">
        <v>45897</v>
      </c>
      <c r="I216" s="10" t="s">
        <v>178</v>
      </c>
      <c r="J216" s="10">
        <v>45925</v>
      </c>
      <c r="K216" s="10"/>
      <c r="L216" s="10"/>
      <c r="M216" s="10"/>
      <c r="N216" s="10"/>
      <c r="O216" s="10">
        <v>45869</v>
      </c>
      <c r="P216" s="9" t="s">
        <v>32</v>
      </c>
      <c r="Q216" s="9" t="s">
        <v>33</v>
      </c>
      <c r="R216" s="11"/>
      <c r="S216" s="11">
        <v>17</v>
      </c>
      <c r="T216" s="10">
        <v>45944</v>
      </c>
      <c r="U216" s="11"/>
      <c r="V216" s="11" t="s">
        <v>185</v>
      </c>
      <c r="W216" s="11"/>
      <c r="X216" s="11"/>
    </row>
    <row r="217" spans="1:24" ht="15.75" customHeight="1">
      <c r="A217" s="8" t="s">
        <v>28</v>
      </c>
      <c r="B217" s="9" t="s">
        <v>177</v>
      </c>
      <c r="C217" s="9" t="s">
        <v>186</v>
      </c>
      <c r="D217" s="9" t="s">
        <v>475</v>
      </c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>
        <v>45869</v>
      </c>
      <c r="P217" s="9" t="s">
        <v>32</v>
      </c>
      <c r="Q217" s="9" t="s">
        <v>33</v>
      </c>
      <c r="R217" s="11"/>
      <c r="S217" s="11">
        <v>5</v>
      </c>
      <c r="T217" s="10">
        <v>45888</v>
      </c>
      <c r="U217" s="11"/>
      <c r="V217" s="11" t="s">
        <v>188</v>
      </c>
      <c r="W217" s="11"/>
      <c r="X217" s="11"/>
    </row>
    <row r="218" spans="1:24" ht="15.75" customHeight="1">
      <c r="A218" s="8" t="s">
        <v>28</v>
      </c>
      <c r="B218" s="9" t="s">
        <v>222</v>
      </c>
      <c r="C218" s="9" t="s">
        <v>223</v>
      </c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>
        <v>45869</v>
      </c>
      <c r="P218" s="9" t="s">
        <v>32</v>
      </c>
      <c r="Q218" s="9" t="s">
        <v>33</v>
      </c>
      <c r="R218" s="11"/>
      <c r="S218" s="11">
        <v>6</v>
      </c>
      <c r="T218" s="10">
        <v>45888</v>
      </c>
      <c r="U218" s="11"/>
      <c r="V218" s="11" t="s">
        <v>226</v>
      </c>
      <c r="W218" s="11"/>
      <c r="X218" s="11"/>
    </row>
    <row r="219" spans="1:24" ht="15.75" customHeight="1">
      <c r="A219" s="8" t="s">
        <v>28</v>
      </c>
      <c r="B219" s="9" t="s">
        <v>419</v>
      </c>
      <c r="C219" s="9" t="s">
        <v>476</v>
      </c>
      <c r="D219" s="9" t="s">
        <v>312</v>
      </c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>
        <v>45871</v>
      </c>
      <c r="P219" s="9" t="s">
        <v>96</v>
      </c>
      <c r="Q219" s="9" t="s">
        <v>103</v>
      </c>
      <c r="R219" s="11" t="s">
        <v>477</v>
      </c>
      <c r="S219" s="11">
        <v>6</v>
      </c>
      <c r="T219" s="10">
        <v>45913</v>
      </c>
      <c r="U219" s="11"/>
      <c r="V219" s="11" t="s">
        <v>478</v>
      </c>
      <c r="W219" s="11"/>
      <c r="X219" s="11"/>
    </row>
    <row r="220" spans="1:24" ht="15.75" customHeight="1">
      <c r="A220" s="8" t="s">
        <v>59</v>
      </c>
      <c r="B220" s="9" t="s">
        <v>416</v>
      </c>
      <c r="C220" s="9" t="s">
        <v>417</v>
      </c>
      <c r="D220" s="9" t="s">
        <v>159</v>
      </c>
      <c r="E220" s="10" t="s">
        <v>418</v>
      </c>
      <c r="F220" s="10">
        <v>45871</v>
      </c>
      <c r="G220" s="10" t="s">
        <v>419</v>
      </c>
      <c r="H220" s="10">
        <v>45927</v>
      </c>
      <c r="I220" s="10" t="s">
        <v>65</v>
      </c>
      <c r="J220" s="10">
        <v>45976</v>
      </c>
      <c r="K220" s="10"/>
      <c r="L220" s="10"/>
      <c r="M220" s="10"/>
      <c r="N220" s="10"/>
      <c r="O220" s="10">
        <v>45871</v>
      </c>
      <c r="P220" s="9" t="s">
        <v>96</v>
      </c>
      <c r="Q220" s="9" t="s">
        <v>103</v>
      </c>
      <c r="R220" s="11"/>
      <c r="S220" s="11">
        <v>18</v>
      </c>
      <c r="T220" s="10">
        <v>46011</v>
      </c>
      <c r="U220" s="11"/>
      <c r="V220" s="11" t="s">
        <v>421</v>
      </c>
      <c r="W220" s="11"/>
      <c r="X220" s="11"/>
    </row>
    <row r="221" spans="1:24" ht="15.75" customHeight="1">
      <c r="A221" s="8" t="s">
        <v>28</v>
      </c>
      <c r="B221" s="9" t="s">
        <v>418</v>
      </c>
      <c r="C221" s="9" t="s">
        <v>422</v>
      </c>
      <c r="D221" s="9" t="s">
        <v>159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>
        <v>45871</v>
      </c>
      <c r="P221" s="9" t="s">
        <v>96</v>
      </c>
      <c r="Q221" s="9" t="s">
        <v>103</v>
      </c>
      <c r="R221" s="11"/>
      <c r="S221" s="11">
        <v>6</v>
      </c>
      <c r="T221" s="10">
        <v>45913</v>
      </c>
      <c r="U221" s="11"/>
      <c r="V221" s="11" t="s">
        <v>424</v>
      </c>
      <c r="W221" s="11"/>
      <c r="X221" s="11"/>
    </row>
    <row r="222" spans="1:24" ht="15.75" customHeight="1">
      <c r="A222" s="8" t="s">
        <v>28</v>
      </c>
      <c r="B222" s="9" t="s">
        <v>231</v>
      </c>
      <c r="C222" s="9" t="s">
        <v>361</v>
      </c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>
        <v>45871</v>
      </c>
      <c r="P222" s="9" t="s">
        <v>96</v>
      </c>
      <c r="Q222" s="9" t="s">
        <v>103</v>
      </c>
      <c r="R222" s="11" t="s">
        <v>479</v>
      </c>
      <c r="S222" s="11">
        <v>6</v>
      </c>
      <c r="T222" s="10">
        <v>45913</v>
      </c>
      <c r="U222" s="11"/>
      <c r="V222" s="11" t="s">
        <v>364</v>
      </c>
      <c r="W222" s="11"/>
      <c r="X222" s="11"/>
    </row>
    <row r="223" spans="1:24" ht="15.75" customHeight="1">
      <c r="A223" s="8" t="s">
        <v>28</v>
      </c>
      <c r="B223" s="9" t="s">
        <v>127</v>
      </c>
      <c r="C223" s="9" t="s">
        <v>162</v>
      </c>
      <c r="D223" s="9" t="s">
        <v>464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>
        <v>45872</v>
      </c>
      <c r="P223" s="9" t="s">
        <v>45</v>
      </c>
      <c r="Q223" s="9" t="s">
        <v>46</v>
      </c>
      <c r="R223" s="11" t="s">
        <v>415</v>
      </c>
      <c r="S223" s="11">
        <v>6</v>
      </c>
      <c r="T223" s="10">
        <v>45907</v>
      </c>
      <c r="U223" s="11"/>
      <c r="V223" s="11" t="s">
        <v>165</v>
      </c>
      <c r="W223" s="11"/>
      <c r="X223" s="11"/>
    </row>
    <row r="224" spans="1:24" ht="15.75" customHeight="1">
      <c r="A224" s="8" t="s">
        <v>28</v>
      </c>
      <c r="B224" s="9" t="s">
        <v>134</v>
      </c>
      <c r="C224" s="9" t="s">
        <v>135</v>
      </c>
      <c r="D224" s="9" t="s">
        <v>342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>
        <v>45872</v>
      </c>
      <c r="P224" s="9" t="s">
        <v>45</v>
      </c>
      <c r="Q224" s="9" t="s">
        <v>46</v>
      </c>
      <c r="R224" s="11" t="s">
        <v>480</v>
      </c>
      <c r="S224" s="11">
        <v>6</v>
      </c>
      <c r="T224" s="10">
        <v>45907</v>
      </c>
      <c r="U224" s="11"/>
      <c r="V224" s="11" t="s">
        <v>138</v>
      </c>
      <c r="W224" s="11"/>
      <c r="X224" s="11"/>
    </row>
    <row r="225" spans="1:24" ht="15.75" customHeight="1">
      <c r="A225" s="8" t="s">
        <v>28</v>
      </c>
      <c r="B225" s="9" t="s">
        <v>41</v>
      </c>
      <c r="C225" s="9" t="s">
        <v>336</v>
      </c>
      <c r="D225" s="9" t="s">
        <v>404</v>
      </c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>
        <v>45872</v>
      </c>
      <c r="P225" s="9" t="s">
        <v>45</v>
      </c>
      <c r="Q225" s="9" t="s">
        <v>46</v>
      </c>
      <c r="R225" s="11"/>
      <c r="S225" s="11">
        <v>6</v>
      </c>
      <c r="T225" s="10">
        <v>45907</v>
      </c>
      <c r="U225" s="11"/>
      <c r="V225" s="11" t="s">
        <v>339</v>
      </c>
      <c r="W225" s="11"/>
      <c r="X225" s="11"/>
    </row>
    <row r="226" spans="1:24" ht="15.75" customHeight="1">
      <c r="A226" s="8" t="s">
        <v>28</v>
      </c>
      <c r="B226" s="9" t="s">
        <v>44</v>
      </c>
      <c r="C226" s="9" t="s">
        <v>248</v>
      </c>
      <c r="D226" s="9" t="s">
        <v>122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>
        <v>45874</v>
      </c>
      <c r="P226" s="9" t="s">
        <v>32</v>
      </c>
      <c r="Q226" s="9" t="s">
        <v>33</v>
      </c>
      <c r="R226" s="11" t="s">
        <v>250</v>
      </c>
      <c r="S226" s="11">
        <v>6</v>
      </c>
      <c r="T226" s="10">
        <v>45890</v>
      </c>
      <c r="U226" s="11"/>
      <c r="V226" s="11" t="s">
        <v>251</v>
      </c>
      <c r="W226" s="11"/>
      <c r="X226" s="11"/>
    </row>
    <row r="227" spans="1:24" ht="15.75" customHeight="1">
      <c r="A227" s="8" t="s">
        <v>28</v>
      </c>
      <c r="B227" s="9" t="s">
        <v>340</v>
      </c>
      <c r="C227" s="9" t="s">
        <v>341</v>
      </c>
      <c r="D227" s="9" t="s">
        <v>62</v>
      </c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>
        <v>45878</v>
      </c>
      <c r="P227" s="9" t="s">
        <v>96</v>
      </c>
      <c r="Q227" s="9" t="s">
        <v>103</v>
      </c>
      <c r="R227" s="11"/>
      <c r="S227" s="11">
        <v>6</v>
      </c>
      <c r="T227" s="10">
        <v>45759</v>
      </c>
      <c r="U227" s="11"/>
      <c r="V227" s="11" t="s">
        <v>343</v>
      </c>
      <c r="W227" s="11"/>
      <c r="X227" s="11"/>
    </row>
    <row r="228" spans="1:24" ht="15.75" customHeight="1">
      <c r="A228" s="8" t="s">
        <v>28</v>
      </c>
      <c r="B228" s="9" t="s">
        <v>100</v>
      </c>
      <c r="C228" s="9" t="s">
        <v>101</v>
      </c>
      <c r="D228" s="9" t="s">
        <v>475</v>
      </c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>
        <v>45879</v>
      </c>
      <c r="P228" s="9" t="s">
        <v>45</v>
      </c>
      <c r="Q228" s="9" t="s">
        <v>103</v>
      </c>
      <c r="R228" s="11"/>
      <c r="S228" s="11">
        <v>6</v>
      </c>
      <c r="T228" s="10">
        <v>45914</v>
      </c>
      <c r="U228" s="11"/>
      <c r="V228" s="11" t="s">
        <v>105</v>
      </c>
      <c r="W228" s="11"/>
      <c r="X228" s="11"/>
    </row>
    <row r="229" spans="1:24" ht="15.75" customHeight="1">
      <c r="A229" s="8" t="s">
        <v>28</v>
      </c>
      <c r="B229" s="9" t="s">
        <v>63</v>
      </c>
      <c r="C229" s="9" t="s">
        <v>79</v>
      </c>
      <c r="D229" s="9" t="s">
        <v>481</v>
      </c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>
        <v>45879</v>
      </c>
      <c r="P229" s="9" t="s">
        <v>45</v>
      </c>
      <c r="Q229" s="9" t="s">
        <v>46</v>
      </c>
      <c r="R229" s="11"/>
      <c r="S229" s="11">
        <v>6</v>
      </c>
      <c r="T229" s="10">
        <v>45914</v>
      </c>
      <c r="U229" s="11"/>
      <c r="V229" s="11" t="s">
        <v>82</v>
      </c>
      <c r="W229" s="11"/>
      <c r="X229" s="11"/>
    </row>
    <row r="230" spans="1:24" ht="15.75" customHeight="1">
      <c r="A230" s="8" t="s">
        <v>28</v>
      </c>
      <c r="B230" s="9" t="s">
        <v>124</v>
      </c>
      <c r="C230" s="9" t="s">
        <v>170</v>
      </c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>
        <v>45879</v>
      </c>
      <c r="P230" s="9" t="s">
        <v>45</v>
      </c>
      <c r="Q230" s="9" t="s">
        <v>46</v>
      </c>
      <c r="R230" s="11"/>
      <c r="S230" s="11">
        <v>6</v>
      </c>
      <c r="T230" s="10">
        <v>45914</v>
      </c>
      <c r="U230" s="11"/>
      <c r="V230" s="11" t="s">
        <v>173</v>
      </c>
      <c r="W230" s="11"/>
      <c r="X230" s="11"/>
    </row>
    <row r="231" spans="1:24" ht="15.75" customHeight="1">
      <c r="A231" s="8" t="s">
        <v>59</v>
      </c>
      <c r="B231" s="9" t="s">
        <v>60</v>
      </c>
      <c r="C231" s="9" t="s">
        <v>61</v>
      </c>
      <c r="D231" s="9" t="s">
        <v>283</v>
      </c>
      <c r="E231" s="10" t="s">
        <v>63</v>
      </c>
      <c r="F231" s="10">
        <v>45879</v>
      </c>
      <c r="G231" s="10" t="s">
        <v>64</v>
      </c>
      <c r="H231" s="10">
        <v>45928</v>
      </c>
      <c r="I231" s="10" t="s">
        <v>65</v>
      </c>
      <c r="J231" s="10">
        <v>45970</v>
      </c>
      <c r="K231" s="10"/>
      <c r="L231" s="10"/>
      <c r="M231" s="10"/>
      <c r="N231" s="10"/>
      <c r="O231" s="10">
        <v>45879</v>
      </c>
      <c r="P231" s="9" t="s">
        <v>32</v>
      </c>
      <c r="Q231" s="9" t="s">
        <v>33</v>
      </c>
      <c r="R231" s="11"/>
      <c r="S231" s="11">
        <v>18</v>
      </c>
      <c r="T231" s="10">
        <v>46005</v>
      </c>
      <c r="U231" s="11"/>
      <c r="V231" s="11" t="s">
        <v>67</v>
      </c>
      <c r="W231" s="11"/>
      <c r="X231" s="11"/>
    </row>
    <row r="232" spans="1:24" ht="15.75" customHeight="1">
      <c r="A232" s="8" t="s">
        <v>59</v>
      </c>
      <c r="B232" s="9" t="s">
        <v>74</v>
      </c>
      <c r="C232" s="9" t="s">
        <v>75</v>
      </c>
      <c r="D232" s="9" t="s">
        <v>215</v>
      </c>
      <c r="E232" s="10" t="s">
        <v>63</v>
      </c>
      <c r="F232" s="10">
        <v>45879</v>
      </c>
      <c r="G232" s="10" t="s">
        <v>64</v>
      </c>
      <c r="H232" s="10">
        <v>45928</v>
      </c>
      <c r="I232" s="10"/>
      <c r="J232" s="10"/>
      <c r="K232" s="10"/>
      <c r="L232" s="10"/>
      <c r="M232" s="10"/>
      <c r="N232" s="10"/>
      <c r="O232" s="10">
        <v>45879</v>
      </c>
      <c r="P232" s="9" t="s">
        <v>32</v>
      </c>
      <c r="Q232" s="9" t="s">
        <v>33</v>
      </c>
      <c r="R232" s="11"/>
      <c r="S232" s="11">
        <v>12</v>
      </c>
      <c r="T232" s="10">
        <v>45963</v>
      </c>
      <c r="U232" s="11"/>
      <c r="V232" s="11" t="s">
        <v>78</v>
      </c>
      <c r="W232" s="11"/>
      <c r="X232" s="11"/>
    </row>
    <row r="233" spans="1:24" ht="15.75" customHeight="1">
      <c r="A233" s="8" t="s">
        <v>49</v>
      </c>
      <c r="B233" s="9" t="s">
        <v>166</v>
      </c>
      <c r="C233" s="9" t="s">
        <v>167</v>
      </c>
      <c r="D233" s="9" t="s">
        <v>358</v>
      </c>
      <c r="E233" s="10" t="s">
        <v>124</v>
      </c>
      <c r="F233" s="10">
        <v>45879</v>
      </c>
      <c r="G233" s="10" t="s">
        <v>125</v>
      </c>
      <c r="H233" s="10">
        <v>45921</v>
      </c>
      <c r="I233" s="10" t="s">
        <v>126</v>
      </c>
      <c r="J233" s="10">
        <v>45963</v>
      </c>
      <c r="K233" s="10"/>
      <c r="L233" s="10"/>
      <c r="M233" s="10"/>
      <c r="N233" s="10"/>
      <c r="O233" s="10">
        <v>45879</v>
      </c>
      <c r="P233" s="9" t="s">
        <v>45</v>
      </c>
      <c r="Q233" s="9" t="s">
        <v>46</v>
      </c>
      <c r="R233" s="11"/>
      <c r="S233" s="11">
        <v>18</v>
      </c>
      <c r="T233" s="10">
        <v>45998</v>
      </c>
      <c r="U233" s="11"/>
      <c r="V233" s="11" t="s">
        <v>169</v>
      </c>
      <c r="W233" s="11"/>
      <c r="X233" s="11"/>
    </row>
    <row r="234" spans="1:24" ht="15.75" customHeight="1">
      <c r="A234" s="8" t="s">
        <v>28</v>
      </c>
      <c r="B234" s="9" t="s">
        <v>71</v>
      </c>
      <c r="C234" s="9" t="s">
        <v>347</v>
      </c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>
        <v>45883</v>
      </c>
      <c r="P234" s="9" t="s">
        <v>32</v>
      </c>
      <c r="Q234" s="9" t="s">
        <v>33</v>
      </c>
      <c r="R234" s="11"/>
      <c r="S234" s="11">
        <v>6</v>
      </c>
      <c r="T234" s="10">
        <v>45902</v>
      </c>
      <c r="U234" s="11" t="s">
        <v>348</v>
      </c>
      <c r="V234" s="11" t="s">
        <v>349</v>
      </c>
      <c r="W234" s="11"/>
      <c r="X234" s="11"/>
    </row>
    <row r="235" spans="1:24" ht="15.75" customHeight="1">
      <c r="A235" s="8" t="s">
        <v>36</v>
      </c>
      <c r="B235" s="9" t="s">
        <v>199</v>
      </c>
      <c r="C235" s="9" t="s">
        <v>200</v>
      </c>
      <c r="D235" s="9" t="s">
        <v>56</v>
      </c>
      <c r="E235" s="10" t="s">
        <v>202</v>
      </c>
      <c r="F235" s="10">
        <v>45883</v>
      </c>
      <c r="G235" s="10" t="s">
        <v>109</v>
      </c>
      <c r="H235" s="10">
        <v>45904</v>
      </c>
      <c r="I235" s="10" t="s">
        <v>194</v>
      </c>
      <c r="J235" s="10">
        <v>45925</v>
      </c>
      <c r="K235" s="10" t="s">
        <v>203</v>
      </c>
      <c r="L235" s="10">
        <v>45944</v>
      </c>
      <c r="M235" s="10" t="s">
        <v>204</v>
      </c>
      <c r="N235" s="10">
        <v>45960</v>
      </c>
      <c r="O235" s="10">
        <v>45883</v>
      </c>
      <c r="P235" s="9" t="s">
        <v>32</v>
      </c>
      <c r="Q235" s="9" t="s">
        <v>33</v>
      </c>
      <c r="R235" s="11" t="s">
        <v>378</v>
      </c>
      <c r="S235" s="11">
        <v>26</v>
      </c>
      <c r="T235" s="10">
        <v>45883</v>
      </c>
      <c r="U235" s="11"/>
      <c r="V235" s="11" t="s">
        <v>206</v>
      </c>
      <c r="W235" s="11"/>
      <c r="X235" s="11"/>
    </row>
    <row r="236" spans="1:24" ht="15.75" customHeight="1">
      <c r="A236" s="8" t="s">
        <v>28</v>
      </c>
      <c r="B236" s="9" t="s">
        <v>202</v>
      </c>
      <c r="C236" s="9" t="s">
        <v>211</v>
      </c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>
        <v>45883</v>
      </c>
      <c r="P236" s="9" t="s">
        <v>32</v>
      </c>
      <c r="Q236" s="9" t="s">
        <v>33</v>
      </c>
      <c r="R236" s="11"/>
      <c r="S236" s="11">
        <v>5</v>
      </c>
      <c r="T236" s="10">
        <v>45897</v>
      </c>
      <c r="U236" s="11"/>
      <c r="V236" s="11" t="s">
        <v>213</v>
      </c>
      <c r="W236" s="11"/>
      <c r="X236" s="11"/>
    </row>
    <row r="237" spans="1:24" ht="15.75" customHeight="1">
      <c r="A237" s="8" t="s">
        <v>28</v>
      </c>
      <c r="B237" s="9" t="s">
        <v>41</v>
      </c>
      <c r="C237" s="9" t="s">
        <v>336</v>
      </c>
      <c r="D237" s="9" t="s">
        <v>482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>
        <v>45883</v>
      </c>
      <c r="P237" s="9" t="s">
        <v>32</v>
      </c>
      <c r="Q237" s="9" t="s">
        <v>33</v>
      </c>
      <c r="R237" s="11"/>
      <c r="S237" s="11">
        <v>6</v>
      </c>
      <c r="T237" s="10">
        <v>45902</v>
      </c>
      <c r="U237" s="11"/>
      <c r="V237" s="11" t="s">
        <v>339</v>
      </c>
      <c r="W237" s="11"/>
      <c r="X237" s="11"/>
    </row>
    <row r="238" spans="1:24" ht="15.75" customHeight="1">
      <c r="A238" s="8" t="s">
        <v>49</v>
      </c>
      <c r="B238" s="9" t="s">
        <v>207</v>
      </c>
      <c r="C238" s="9" t="s">
        <v>208</v>
      </c>
      <c r="D238" s="9" t="s">
        <v>56</v>
      </c>
      <c r="E238" s="10" t="s">
        <v>202</v>
      </c>
      <c r="F238" s="10">
        <v>45883</v>
      </c>
      <c r="G238" s="10" t="s">
        <v>63</v>
      </c>
      <c r="H238" s="10">
        <v>45904</v>
      </c>
      <c r="I238" s="10" t="s">
        <v>125</v>
      </c>
      <c r="J238" s="10">
        <v>45925</v>
      </c>
      <c r="K238" s="10"/>
      <c r="L238" s="10"/>
      <c r="M238" s="10"/>
      <c r="N238" s="10"/>
      <c r="O238" s="10">
        <v>45883</v>
      </c>
      <c r="P238" s="9" t="s">
        <v>32</v>
      </c>
      <c r="Q238" s="9" t="s">
        <v>33</v>
      </c>
      <c r="R238" s="11"/>
      <c r="S238" s="11">
        <v>17</v>
      </c>
      <c r="T238" s="10">
        <v>45851</v>
      </c>
      <c r="U238" s="11"/>
      <c r="V238" s="11" t="s">
        <v>210</v>
      </c>
      <c r="W238" s="11"/>
      <c r="X238" s="11"/>
    </row>
    <row r="239" spans="1:24" ht="15.75" customHeight="1">
      <c r="A239" s="8" t="s">
        <v>28</v>
      </c>
      <c r="B239" s="9" t="s">
        <v>116</v>
      </c>
      <c r="C239" s="9" t="s">
        <v>117</v>
      </c>
      <c r="D239" s="9" t="s">
        <v>483</v>
      </c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>
        <v>45886</v>
      </c>
      <c r="P239" s="9" t="s">
        <v>45</v>
      </c>
      <c r="Q239" s="9" t="s">
        <v>46</v>
      </c>
      <c r="R239" s="11" t="s">
        <v>270</v>
      </c>
      <c r="S239" s="11">
        <v>6</v>
      </c>
      <c r="T239" s="10">
        <v>45921</v>
      </c>
      <c r="U239" s="11"/>
      <c r="V239" s="11" t="s">
        <v>119</v>
      </c>
      <c r="W239" s="11"/>
      <c r="X239" s="11"/>
    </row>
    <row r="240" spans="1:24" ht="15.75" customHeight="1">
      <c r="A240" s="8" t="s">
        <v>28</v>
      </c>
      <c r="B240" s="9" t="s">
        <v>109</v>
      </c>
      <c r="C240" s="9" t="s">
        <v>112</v>
      </c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>
        <v>45886</v>
      </c>
      <c r="P240" s="9" t="s">
        <v>45</v>
      </c>
      <c r="Q240" s="9" t="s">
        <v>46</v>
      </c>
      <c r="R240" s="11"/>
      <c r="S240" s="11">
        <v>6</v>
      </c>
      <c r="T240" s="10">
        <v>45921</v>
      </c>
      <c r="U240" s="11"/>
      <c r="V240" s="11" t="s">
        <v>115</v>
      </c>
      <c r="W240" s="11"/>
      <c r="X240" s="11"/>
    </row>
    <row r="241" spans="1:24" ht="15.75" customHeight="1">
      <c r="A241" s="8" t="s">
        <v>59</v>
      </c>
      <c r="B241" s="9" t="s">
        <v>106</v>
      </c>
      <c r="C241" s="9" t="s">
        <v>107</v>
      </c>
      <c r="D241" s="9" t="s">
        <v>287</v>
      </c>
      <c r="E241" s="10" t="s">
        <v>109</v>
      </c>
      <c r="F241" s="10">
        <v>45886</v>
      </c>
      <c r="G241" s="10" t="s">
        <v>63</v>
      </c>
      <c r="H241" s="10">
        <v>45935</v>
      </c>
      <c r="I241" s="10"/>
      <c r="J241" s="10"/>
      <c r="K241" s="10"/>
      <c r="L241" s="10"/>
      <c r="M241" s="10"/>
      <c r="N241" s="10"/>
      <c r="O241" s="10">
        <v>45886</v>
      </c>
      <c r="P241" s="9" t="s">
        <v>45</v>
      </c>
      <c r="Q241" s="9" t="s">
        <v>46</v>
      </c>
      <c r="R241" s="11" t="s">
        <v>455</v>
      </c>
      <c r="S241" s="11">
        <v>12</v>
      </c>
      <c r="T241" s="10">
        <v>45970</v>
      </c>
      <c r="U241" s="11"/>
      <c r="V241" s="11" t="s">
        <v>111</v>
      </c>
      <c r="W241" s="11"/>
      <c r="X241" s="11"/>
    </row>
    <row r="242" spans="1:24" ht="15.75" customHeight="1">
      <c r="A242" s="8" t="s">
        <v>28</v>
      </c>
      <c r="B242" s="9" t="s">
        <v>43</v>
      </c>
      <c r="C242" s="9" t="s">
        <v>305</v>
      </c>
      <c r="D242" s="9" t="s">
        <v>337</v>
      </c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>
        <v>45914</v>
      </c>
      <c r="P242" s="9" t="s">
        <v>45</v>
      </c>
      <c r="Q242" s="9" t="s">
        <v>46</v>
      </c>
      <c r="R242" s="11" t="s">
        <v>484</v>
      </c>
      <c r="S242" s="11">
        <v>5</v>
      </c>
      <c r="T242" s="10">
        <v>45949</v>
      </c>
      <c r="U242" s="11"/>
      <c r="V242" s="11" t="s">
        <v>308</v>
      </c>
      <c r="W242" s="11"/>
      <c r="X242" s="11"/>
    </row>
    <row r="243" spans="1:24" ht="15.75" customHeight="1">
      <c r="A243" s="8" t="s">
        <v>28</v>
      </c>
      <c r="B243" s="9" t="s">
        <v>124</v>
      </c>
      <c r="C243" s="9" t="s">
        <v>170</v>
      </c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>
        <v>45890</v>
      </c>
      <c r="P243" s="9" t="s">
        <v>32</v>
      </c>
      <c r="Q243" s="9" t="s">
        <v>33</v>
      </c>
      <c r="R243" s="11"/>
      <c r="S243" s="11">
        <v>6</v>
      </c>
      <c r="T243" s="10">
        <v>45909</v>
      </c>
      <c r="U243" s="11"/>
      <c r="V243" s="11" t="s">
        <v>173</v>
      </c>
      <c r="W243" s="11"/>
      <c r="X243" s="11"/>
    </row>
    <row r="244" spans="1:24" ht="15.75" customHeight="1">
      <c r="A244" s="8" t="s">
        <v>28</v>
      </c>
      <c r="B244" s="9" t="s">
        <v>127</v>
      </c>
      <c r="C244" s="9" t="s">
        <v>162</v>
      </c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>
        <v>45890</v>
      </c>
      <c r="P244" s="9" t="s">
        <v>32</v>
      </c>
      <c r="Q244" s="9" t="s">
        <v>33</v>
      </c>
      <c r="R244" s="11"/>
      <c r="S244" s="11">
        <v>6</v>
      </c>
      <c r="T244" s="10">
        <v>45909</v>
      </c>
      <c r="U244" s="11"/>
      <c r="V244" s="11" t="s">
        <v>165</v>
      </c>
      <c r="W244" s="11"/>
      <c r="X244" s="11"/>
    </row>
    <row r="245" spans="1:24" ht="15.75" customHeight="1">
      <c r="A245" s="8" t="s">
        <v>36</v>
      </c>
      <c r="B245" s="9" t="s">
        <v>227</v>
      </c>
      <c r="C245" s="9" t="s">
        <v>228</v>
      </c>
      <c r="D245" s="9" t="s">
        <v>113</v>
      </c>
      <c r="E245" s="10" t="s">
        <v>229</v>
      </c>
      <c r="F245" s="10">
        <v>45890</v>
      </c>
      <c r="G245" s="10" t="s">
        <v>230</v>
      </c>
      <c r="H245" s="10">
        <v>45918</v>
      </c>
      <c r="I245" s="10" t="s">
        <v>231</v>
      </c>
      <c r="J245" s="10">
        <v>45939</v>
      </c>
      <c r="K245" s="10" t="s">
        <v>232</v>
      </c>
      <c r="L245" s="10">
        <v>45960</v>
      </c>
      <c r="M245" s="10" t="s">
        <v>189</v>
      </c>
      <c r="N245" s="10">
        <v>45981</v>
      </c>
      <c r="O245" s="10">
        <v>45890</v>
      </c>
      <c r="P245" s="9" t="s">
        <v>32</v>
      </c>
      <c r="Q245" s="9" t="s">
        <v>33</v>
      </c>
      <c r="R245" s="11" t="s">
        <v>385</v>
      </c>
      <c r="S245" s="11">
        <v>29</v>
      </c>
      <c r="T245" s="10">
        <v>46000</v>
      </c>
      <c r="U245" s="11"/>
      <c r="V245" s="11" t="s">
        <v>234</v>
      </c>
      <c r="W245" s="11"/>
      <c r="X245" s="11"/>
    </row>
    <row r="246" spans="1:24" ht="15.75" customHeight="1">
      <c r="A246" s="8" t="s">
        <v>49</v>
      </c>
      <c r="B246" s="9" t="s">
        <v>235</v>
      </c>
      <c r="C246" s="9" t="s">
        <v>236</v>
      </c>
      <c r="D246" s="9" t="s">
        <v>245</v>
      </c>
      <c r="E246" s="10" t="s">
        <v>229</v>
      </c>
      <c r="F246" s="10">
        <v>45890</v>
      </c>
      <c r="G246" s="10" t="s">
        <v>230</v>
      </c>
      <c r="H246" s="10">
        <v>45918</v>
      </c>
      <c r="I246" s="10" t="s">
        <v>231</v>
      </c>
      <c r="J246" s="10">
        <v>45939</v>
      </c>
      <c r="K246" s="10"/>
      <c r="L246" s="10"/>
      <c r="M246" s="10"/>
      <c r="N246" s="10"/>
      <c r="O246" s="10">
        <v>45890</v>
      </c>
      <c r="P246" s="9" t="s">
        <v>32</v>
      </c>
      <c r="Q246" s="9" t="s">
        <v>33</v>
      </c>
      <c r="R246" s="11"/>
      <c r="S246" s="11">
        <v>17</v>
      </c>
      <c r="T246" s="10">
        <v>45958</v>
      </c>
      <c r="U246" s="11"/>
      <c r="V246" s="11" t="s">
        <v>239</v>
      </c>
      <c r="W246" s="11"/>
      <c r="X246" s="11"/>
    </row>
    <row r="247" spans="1:24" ht="15.75" customHeight="1">
      <c r="A247" s="8" t="s">
        <v>59</v>
      </c>
      <c r="B247" s="9" t="s">
        <v>240</v>
      </c>
      <c r="C247" s="9" t="s">
        <v>241</v>
      </c>
      <c r="D247" s="9" t="s">
        <v>292</v>
      </c>
      <c r="E247" s="10" t="s">
        <v>229</v>
      </c>
      <c r="F247" s="10">
        <v>45890</v>
      </c>
      <c r="G247" s="10" t="s">
        <v>230</v>
      </c>
      <c r="H247" s="10">
        <v>45918</v>
      </c>
      <c r="I247" s="10"/>
      <c r="J247" s="10"/>
      <c r="K247" s="10"/>
      <c r="L247" s="10"/>
      <c r="M247" s="10"/>
      <c r="N247" s="10"/>
      <c r="O247" s="10">
        <v>45890</v>
      </c>
      <c r="P247" s="9" t="s">
        <v>32</v>
      </c>
      <c r="Q247" s="9" t="s">
        <v>33</v>
      </c>
      <c r="R247" s="11"/>
      <c r="S247" s="11">
        <v>12</v>
      </c>
      <c r="T247" s="10">
        <v>45937</v>
      </c>
      <c r="U247" s="11"/>
      <c r="V247" s="11" t="s">
        <v>243</v>
      </c>
      <c r="W247" s="11"/>
      <c r="X247" s="11"/>
    </row>
    <row r="248" spans="1:24" ht="15.75" customHeight="1">
      <c r="A248" s="8" t="s">
        <v>28</v>
      </c>
      <c r="B248" s="9" t="s">
        <v>229</v>
      </c>
      <c r="C248" s="9" t="s">
        <v>244</v>
      </c>
      <c r="D248" s="9" t="s">
        <v>289</v>
      </c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>
        <v>45890</v>
      </c>
      <c r="P248" s="9" t="s">
        <v>32</v>
      </c>
      <c r="Q248" s="9" t="s">
        <v>33</v>
      </c>
      <c r="R248" s="11" t="s">
        <v>388</v>
      </c>
      <c r="S248" s="11">
        <v>6</v>
      </c>
      <c r="T248" s="10">
        <v>45909</v>
      </c>
      <c r="U248" s="11"/>
      <c r="V248" s="11" t="s">
        <v>247</v>
      </c>
      <c r="W248" s="11"/>
      <c r="X248" s="11"/>
    </row>
    <row r="249" spans="1:24" ht="15.75" customHeight="1">
      <c r="A249" s="8" t="s">
        <v>28</v>
      </c>
      <c r="B249" s="9" t="s">
        <v>194</v>
      </c>
      <c r="C249" s="9" t="s">
        <v>195</v>
      </c>
      <c r="D249" s="9" t="s">
        <v>358</v>
      </c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>
        <v>45892</v>
      </c>
      <c r="P249" s="9" t="s">
        <v>96</v>
      </c>
      <c r="Q249" s="9" t="s">
        <v>103</v>
      </c>
      <c r="R249" s="11"/>
      <c r="S249" s="11">
        <v>5</v>
      </c>
      <c r="T249" s="10">
        <v>45927</v>
      </c>
      <c r="U249" s="11"/>
      <c r="V249" s="11" t="s">
        <v>198</v>
      </c>
      <c r="W249" s="11"/>
      <c r="X249" s="11"/>
    </row>
    <row r="250" spans="1:24" ht="15.75" customHeight="1">
      <c r="A250" s="8" t="s">
        <v>28</v>
      </c>
      <c r="B250" s="9" t="s">
        <v>63</v>
      </c>
      <c r="C250" s="9" t="s">
        <v>79</v>
      </c>
      <c r="D250" s="9" t="s">
        <v>485</v>
      </c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>
        <v>45892</v>
      </c>
      <c r="P250" s="9" t="s">
        <v>96</v>
      </c>
      <c r="Q250" s="9" t="s">
        <v>103</v>
      </c>
      <c r="R250" s="11"/>
      <c r="S250" s="11">
        <v>6</v>
      </c>
      <c r="T250" s="10">
        <v>45934</v>
      </c>
      <c r="U250" s="11"/>
      <c r="V250" s="11" t="s">
        <v>82</v>
      </c>
      <c r="W250" s="11"/>
      <c r="X250" s="11"/>
    </row>
    <row r="251" spans="1:24" ht="15.75" customHeight="1">
      <c r="A251" s="8" t="s">
        <v>59</v>
      </c>
      <c r="B251" s="9" t="s">
        <v>353</v>
      </c>
      <c r="C251" s="9" t="s">
        <v>354</v>
      </c>
      <c r="D251" s="9" t="s">
        <v>215</v>
      </c>
      <c r="E251" s="10" t="s">
        <v>126</v>
      </c>
      <c r="F251" s="10">
        <v>45893</v>
      </c>
      <c r="G251" s="10" t="s">
        <v>127</v>
      </c>
      <c r="H251" s="10">
        <v>45935</v>
      </c>
      <c r="I251" s="10" t="s">
        <v>355</v>
      </c>
      <c r="J251" s="10">
        <v>45984</v>
      </c>
      <c r="K251" s="10"/>
      <c r="L251" s="10"/>
      <c r="M251" s="10"/>
      <c r="N251" s="10"/>
      <c r="O251" s="10">
        <v>45893</v>
      </c>
      <c r="P251" s="9" t="s">
        <v>45</v>
      </c>
      <c r="Q251" s="9" t="s">
        <v>46</v>
      </c>
      <c r="R251" s="11"/>
      <c r="S251" s="11">
        <v>18</v>
      </c>
      <c r="T251" s="10">
        <v>45837</v>
      </c>
      <c r="U251" s="11"/>
      <c r="V251" s="11" t="s">
        <v>357</v>
      </c>
      <c r="W251" s="11"/>
      <c r="X251" s="11"/>
    </row>
    <row r="252" spans="1:24" ht="15.75" customHeight="1">
      <c r="A252" s="8" t="s">
        <v>28</v>
      </c>
      <c r="B252" s="9" t="s">
        <v>431</v>
      </c>
      <c r="C252" s="9" t="s">
        <v>432</v>
      </c>
      <c r="D252" s="9" t="s">
        <v>159</v>
      </c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>
        <v>45914</v>
      </c>
      <c r="P252" s="9" t="s">
        <v>45</v>
      </c>
      <c r="Q252" s="9" t="s">
        <v>274</v>
      </c>
      <c r="R252" s="11" t="s">
        <v>270</v>
      </c>
      <c r="S252" s="11">
        <v>5</v>
      </c>
      <c r="T252" s="10">
        <v>45942</v>
      </c>
      <c r="U252" s="11"/>
      <c r="V252" s="11" t="s">
        <v>433</v>
      </c>
      <c r="W252" s="11"/>
      <c r="X252" s="11"/>
    </row>
    <row r="253" spans="1:24" ht="15.75" customHeight="1">
      <c r="A253" s="8" t="s">
        <v>36</v>
      </c>
      <c r="B253" s="9" t="s">
        <v>37</v>
      </c>
      <c r="C253" s="9" t="s">
        <v>38</v>
      </c>
      <c r="D253" s="9" t="s">
        <v>386</v>
      </c>
      <c r="E253" s="10" t="s">
        <v>40</v>
      </c>
      <c r="F253" s="10">
        <v>45893</v>
      </c>
      <c r="G253" s="10" t="s">
        <v>41</v>
      </c>
      <c r="H253" s="10">
        <v>45942</v>
      </c>
      <c r="I253" s="10" t="s">
        <v>42</v>
      </c>
      <c r="J253" s="10">
        <v>45984</v>
      </c>
      <c r="K253" s="10" t="s">
        <v>43</v>
      </c>
      <c r="L253" s="10">
        <v>46026</v>
      </c>
      <c r="M253" s="10" t="s">
        <v>44</v>
      </c>
      <c r="N253" s="10">
        <v>46068</v>
      </c>
      <c r="O253" s="10">
        <v>45893</v>
      </c>
      <c r="P253" s="9" t="s">
        <v>45</v>
      </c>
      <c r="Q253" s="9" t="s">
        <v>46</v>
      </c>
      <c r="R253" s="11" t="s">
        <v>427</v>
      </c>
      <c r="S253" s="11">
        <v>29</v>
      </c>
      <c r="T253" s="10">
        <v>46103</v>
      </c>
      <c r="U253" s="11"/>
      <c r="V253" s="11" t="s">
        <v>48</v>
      </c>
      <c r="W253" s="11"/>
      <c r="X253" s="11"/>
    </row>
    <row r="254" spans="1:24" ht="15.75" customHeight="1">
      <c r="A254" s="8" t="s">
        <v>49</v>
      </c>
      <c r="B254" s="9" t="s">
        <v>50</v>
      </c>
      <c r="C254" s="9" t="s">
        <v>51</v>
      </c>
      <c r="D254" s="9" t="s">
        <v>56</v>
      </c>
      <c r="E254" s="10" t="s">
        <v>40</v>
      </c>
      <c r="F254" s="10">
        <v>45893</v>
      </c>
      <c r="G254" s="10" t="s">
        <v>41</v>
      </c>
      <c r="H254" s="10">
        <v>45942</v>
      </c>
      <c r="I254" s="10" t="s">
        <v>42</v>
      </c>
      <c r="J254" s="10">
        <v>45984</v>
      </c>
      <c r="K254" s="10"/>
      <c r="L254" s="10"/>
      <c r="M254" s="10"/>
      <c r="N254" s="10"/>
      <c r="O254" s="10">
        <v>45893</v>
      </c>
      <c r="P254" s="9" t="s">
        <v>45</v>
      </c>
      <c r="Q254" s="9" t="s">
        <v>46</v>
      </c>
      <c r="R254" s="11"/>
      <c r="S254" s="11">
        <v>17</v>
      </c>
      <c r="T254" s="10">
        <v>46019</v>
      </c>
      <c r="U254" s="11"/>
      <c r="V254" s="11" t="s">
        <v>54</v>
      </c>
      <c r="W254" s="11"/>
      <c r="X254" s="11"/>
    </row>
    <row r="255" spans="1:24" ht="15.75" customHeight="1">
      <c r="A255" s="8" t="s">
        <v>28</v>
      </c>
      <c r="B255" s="9" t="s">
        <v>40</v>
      </c>
      <c r="C255" s="9" t="s">
        <v>55</v>
      </c>
      <c r="D255" s="9" t="s">
        <v>449</v>
      </c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>
        <v>45893</v>
      </c>
      <c r="P255" s="9" t="s">
        <v>45</v>
      </c>
      <c r="Q255" s="9" t="s">
        <v>46</v>
      </c>
      <c r="R255" s="11"/>
      <c r="S255" s="11">
        <v>6</v>
      </c>
      <c r="T255" s="10">
        <v>45928</v>
      </c>
      <c r="U255" s="11"/>
      <c r="V255" s="11" t="s">
        <v>58</v>
      </c>
      <c r="W255" s="11"/>
      <c r="X255" s="11"/>
    </row>
    <row r="256" spans="1:24" ht="15.75" customHeight="1">
      <c r="A256" s="8" t="s">
        <v>28</v>
      </c>
      <c r="B256" s="9" t="s">
        <v>126</v>
      </c>
      <c r="C256" s="9" t="s">
        <v>350</v>
      </c>
      <c r="D256" s="9" t="s">
        <v>142</v>
      </c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>
        <v>45893</v>
      </c>
      <c r="P256" s="9" t="s">
        <v>45</v>
      </c>
      <c r="Q256" s="9" t="s">
        <v>46</v>
      </c>
      <c r="R256" s="11" t="s">
        <v>91</v>
      </c>
      <c r="S256" s="11">
        <v>6</v>
      </c>
      <c r="T256" s="10">
        <v>45928</v>
      </c>
      <c r="U256" s="11"/>
      <c r="V256" s="11" t="s">
        <v>351</v>
      </c>
      <c r="W256" s="11"/>
      <c r="X256" s="11"/>
    </row>
    <row r="257" spans="1:24" ht="15.75" customHeight="1">
      <c r="A257" s="8" t="s">
        <v>28</v>
      </c>
      <c r="B257" s="9" t="s">
        <v>189</v>
      </c>
      <c r="C257" s="9" t="s">
        <v>190</v>
      </c>
      <c r="D257" s="9" t="s">
        <v>25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>
        <v>45893</v>
      </c>
      <c r="P257" s="9" t="s">
        <v>45</v>
      </c>
      <c r="Q257" s="9" t="s">
        <v>46</v>
      </c>
      <c r="R257" s="11" t="s">
        <v>288</v>
      </c>
      <c r="S257" s="11">
        <v>5</v>
      </c>
      <c r="T257" s="10">
        <v>45928</v>
      </c>
      <c r="U257" s="11"/>
      <c r="V257" s="11" t="s">
        <v>193</v>
      </c>
      <c r="W257" s="11"/>
      <c r="X257" s="11"/>
    </row>
    <row r="258" spans="1:24" ht="15.75" customHeight="1">
      <c r="A258" s="8" t="s">
        <v>28</v>
      </c>
      <c r="B258" s="9" t="s">
        <v>204</v>
      </c>
      <c r="C258" s="9" t="s">
        <v>451</v>
      </c>
      <c r="D258" s="9" t="s">
        <v>386</v>
      </c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>
        <v>45893</v>
      </c>
      <c r="P258" s="9" t="s">
        <v>45</v>
      </c>
      <c r="Q258" s="9" t="s">
        <v>46</v>
      </c>
      <c r="R258" s="11" t="s">
        <v>472</v>
      </c>
      <c r="S258" s="11">
        <v>6</v>
      </c>
      <c r="T258" s="10">
        <v>45928</v>
      </c>
      <c r="U258" s="11"/>
      <c r="V258" s="11" t="s">
        <v>452</v>
      </c>
      <c r="W258" s="11"/>
      <c r="X258" s="11"/>
    </row>
    <row r="259" spans="1:24" ht="15.75" customHeight="1">
      <c r="A259" s="8" t="s">
        <v>59</v>
      </c>
      <c r="B259" s="9" t="s">
        <v>83</v>
      </c>
      <c r="C259" s="9" t="s">
        <v>84</v>
      </c>
      <c r="D259" s="9" t="s">
        <v>191</v>
      </c>
      <c r="E259" s="10" t="s">
        <v>86</v>
      </c>
      <c r="F259" s="10">
        <v>45897</v>
      </c>
      <c r="G259" s="10" t="s">
        <v>87</v>
      </c>
      <c r="H259" s="10">
        <v>45925</v>
      </c>
      <c r="I259" s="10"/>
      <c r="J259" s="10"/>
      <c r="K259" s="10"/>
      <c r="L259" s="10"/>
      <c r="M259" s="10"/>
      <c r="N259" s="10"/>
      <c r="O259" s="10">
        <v>45897</v>
      </c>
      <c r="P259" s="9" t="s">
        <v>32</v>
      </c>
      <c r="Q259" s="9" t="s">
        <v>103</v>
      </c>
      <c r="R259" s="11" t="s">
        <v>311</v>
      </c>
      <c r="S259" s="11">
        <v>12</v>
      </c>
      <c r="T259" s="10">
        <v>45944</v>
      </c>
      <c r="U259" s="11"/>
      <c r="V259" s="11" t="s">
        <v>89</v>
      </c>
      <c r="W259" s="11"/>
      <c r="X259" s="11"/>
    </row>
    <row r="260" spans="1:24" ht="15.75" customHeight="1">
      <c r="A260" s="8" t="s">
        <v>28</v>
      </c>
      <c r="B260" s="9" t="s">
        <v>86</v>
      </c>
      <c r="C260" s="9" t="s">
        <v>90</v>
      </c>
      <c r="D260" s="9" t="s">
        <v>215</v>
      </c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>
        <v>45897</v>
      </c>
      <c r="P260" s="9" t="s">
        <v>32</v>
      </c>
      <c r="Q260" s="9" t="s">
        <v>103</v>
      </c>
      <c r="R260" s="11" t="s">
        <v>313</v>
      </c>
      <c r="S260" s="11">
        <v>6</v>
      </c>
      <c r="T260" s="10">
        <v>45916</v>
      </c>
      <c r="U260" s="11"/>
      <c r="V260" s="11" t="s">
        <v>92</v>
      </c>
      <c r="W260" s="11"/>
      <c r="X260" s="11"/>
    </row>
    <row r="261" spans="1:24" ht="15.75" customHeight="1">
      <c r="A261" s="8" t="s">
        <v>28</v>
      </c>
      <c r="B261" s="9" t="s">
        <v>100</v>
      </c>
      <c r="C261" s="9" t="s">
        <v>101</v>
      </c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>
        <v>45897</v>
      </c>
      <c r="P261" s="9" t="s">
        <v>32</v>
      </c>
      <c r="Q261" s="9" t="s">
        <v>33</v>
      </c>
      <c r="R261" s="11"/>
      <c r="S261" s="11">
        <v>6</v>
      </c>
      <c r="T261" s="10">
        <v>45916</v>
      </c>
      <c r="U261" s="11"/>
      <c r="V261" s="11" t="s">
        <v>105</v>
      </c>
      <c r="W261" s="11"/>
      <c r="X261" s="11"/>
    </row>
    <row r="262" spans="1:24" ht="15.75" customHeight="1">
      <c r="A262" s="8" t="s">
        <v>28</v>
      </c>
      <c r="B262" s="9" t="s">
        <v>263</v>
      </c>
      <c r="C262" s="9" t="s">
        <v>264</v>
      </c>
      <c r="D262" s="9" t="s">
        <v>312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>
        <v>45897</v>
      </c>
      <c r="P262" s="9" t="s">
        <v>32</v>
      </c>
      <c r="Q262" s="9" t="s">
        <v>33</v>
      </c>
      <c r="R262" s="11"/>
      <c r="S262" s="11">
        <v>6</v>
      </c>
      <c r="T262" s="10">
        <v>45808</v>
      </c>
      <c r="U262" s="11"/>
      <c r="V262" s="11" t="s">
        <v>266</v>
      </c>
      <c r="W262" s="11"/>
      <c r="X262" s="11"/>
    </row>
    <row r="263" spans="1:24" ht="15.75" customHeight="1">
      <c r="A263" s="8" t="s">
        <v>59</v>
      </c>
      <c r="B263" s="9" t="s">
        <v>174</v>
      </c>
      <c r="C263" s="9" t="s">
        <v>175</v>
      </c>
      <c r="D263" s="9" t="s">
        <v>289</v>
      </c>
      <c r="E263" s="10" t="s">
        <v>177</v>
      </c>
      <c r="F263" s="10">
        <v>45900</v>
      </c>
      <c r="G263" s="10" t="s">
        <v>100</v>
      </c>
      <c r="H263" s="10">
        <v>45949</v>
      </c>
      <c r="I263" s="10" t="s">
        <v>178</v>
      </c>
      <c r="J263" s="10">
        <v>45991</v>
      </c>
      <c r="K263" s="10" t="s">
        <v>29</v>
      </c>
      <c r="L263" s="10">
        <v>46033</v>
      </c>
      <c r="M263" s="10"/>
      <c r="N263" s="10"/>
      <c r="O263" s="10">
        <v>45900</v>
      </c>
      <c r="P263" s="9" t="s">
        <v>45</v>
      </c>
      <c r="Q263" s="9" t="s">
        <v>46</v>
      </c>
      <c r="R263" s="11"/>
      <c r="S263" s="11">
        <v>23</v>
      </c>
      <c r="T263" s="10">
        <v>46068</v>
      </c>
      <c r="U263" s="11"/>
      <c r="V263" s="11" t="s">
        <v>180</v>
      </c>
      <c r="W263" s="11"/>
      <c r="X263" s="11"/>
    </row>
    <row r="264" spans="1:24" ht="15.75" customHeight="1">
      <c r="A264" s="8" t="s">
        <v>59</v>
      </c>
      <c r="B264" s="9" t="s">
        <v>181</v>
      </c>
      <c r="C264" s="9" t="s">
        <v>182</v>
      </c>
      <c r="D264" s="9" t="s">
        <v>295</v>
      </c>
      <c r="E264" s="10" t="s">
        <v>177</v>
      </c>
      <c r="F264" s="10">
        <v>45900</v>
      </c>
      <c r="G264" s="10" t="s">
        <v>100</v>
      </c>
      <c r="H264" s="10">
        <v>45949</v>
      </c>
      <c r="I264" s="10" t="s">
        <v>178</v>
      </c>
      <c r="J264" s="10">
        <v>45991</v>
      </c>
      <c r="K264" s="10"/>
      <c r="L264" s="10"/>
      <c r="M264" s="10"/>
      <c r="N264" s="10"/>
      <c r="O264" s="10">
        <v>45900</v>
      </c>
      <c r="P264" s="9" t="s">
        <v>45</v>
      </c>
      <c r="Q264" s="9" t="s">
        <v>46</v>
      </c>
      <c r="R264" s="11"/>
      <c r="S264" s="11">
        <v>17</v>
      </c>
      <c r="T264" s="10">
        <v>46026</v>
      </c>
      <c r="U264" s="11"/>
      <c r="V264" s="11" t="s">
        <v>185</v>
      </c>
      <c r="W264" s="11"/>
      <c r="X264" s="11"/>
    </row>
    <row r="265" spans="1:24" ht="15.75" customHeight="1">
      <c r="A265" s="8" t="s">
        <v>28</v>
      </c>
      <c r="B265" s="9" t="s">
        <v>177</v>
      </c>
      <c r="C265" s="9" t="s">
        <v>186</v>
      </c>
      <c r="D265" s="9" t="s">
        <v>486</v>
      </c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>
        <v>45900</v>
      </c>
      <c r="P265" s="9" t="s">
        <v>45</v>
      </c>
      <c r="Q265" s="9" t="s">
        <v>46</v>
      </c>
      <c r="R265" s="11"/>
      <c r="S265" s="11">
        <v>5</v>
      </c>
      <c r="T265" s="10">
        <v>45935</v>
      </c>
      <c r="U265" s="11"/>
      <c r="V265" s="11" t="s">
        <v>188</v>
      </c>
      <c r="W265" s="11"/>
      <c r="X265" s="11"/>
    </row>
    <row r="266" spans="1:24" ht="15.75" customHeight="1">
      <c r="A266" s="8" t="s">
        <v>36</v>
      </c>
      <c r="B266" s="9" t="s">
        <v>120</v>
      </c>
      <c r="C266" s="9" t="s">
        <v>121</v>
      </c>
      <c r="D266" s="9" t="s">
        <v>176</v>
      </c>
      <c r="E266" s="10" t="s">
        <v>123</v>
      </c>
      <c r="F266" s="10">
        <v>45900</v>
      </c>
      <c r="G266" s="10" t="s">
        <v>124</v>
      </c>
      <c r="H266" s="10">
        <v>45949</v>
      </c>
      <c r="I266" s="10" t="s">
        <v>125</v>
      </c>
      <c r="J266" s="10">
        <v>45991</v>
      </c>
      <c r="K266" s="10" t="s">
        <v>126</v>
      </c>
      <c r="L266" s="10">
        <v>46033</v>
      </c>
      <c r="M266" s="10" t="s">
        <v>127</v>
      </c>
      <c r="N266" s="10">
        <v>46075</v>
      </c>
      <c r="O266" s="10">
        <v>45900</v>
      </c>
      <c r="P266" s="9" t="s">
        <v>45</v>
      </c>
      <c r="Q266" s="9" t="s">
        <v>46</v>
      </c>
      <c r="R266" s="11" t="s">
        <v>326</v>
      </c>
      <c r="S266" s="11">
        <v>30</v>
      </c>
      <c r="T266" s="10">
        <v>46110</v>
      </c>
      <c r="U266" s="11"/>
      <c r="V266" s="11" t="s">
        <v>129</v>
      </c>
      <c r="W266" s="11"/>
      <c r="X266" s="11"/>
    </row>
    <row r="267" spans="1:24" ht="15.75" customHeight="1">
      <c r="A267" s="8" t="s">
        <v>28</v>
      </c>
      <c r="B267" s="9" t="s">
        <v>123</v>
      </c>
      <c r="C267" s="9" t="s">
        <v>130</v>
      </c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>
        <v>45900</v>
      </c>
      <c r="P267" s="9" t="s">
        <v>45</v>
      </c>
      <c r="Q267" s="9" t="s">
        <v>46</v>
      </c>
      <c r="R267" s="11"/>
      <c r="S267" s="11">
        <v>30</v>
      </c>
      <c r="T267" s="10">
        <v>45935</v>
      </c>
      <c r="U267" s="11"/>
      <c r="V267" s="11" t="s">
        <v>133</v>
      </c>
      <c r="W267" s="11"/>
      <c r="X267" s="11"/>
    </row>
    <row r="268" spans="1:24" ht="15.75" customHeight="1">
      <c r="A268" s="8" t="s">
        <v>28</v>
      </c>
      <c r="B268" s="9" t="s">
        <v>231</v>
      </c>
      <c r="C268" s="9" t="s">
        <v>361</v>
      </c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>
        <v>45900</v>
      </c>
      <c r="P268" s="9" t="s">
        <v>45</v>
      </c>
      <c r="Q268" s="9" t="s">
        <v>46</v>
      </c>
      <c r="R268" s="11" t="s">
        <v>479</v>
      </c>
      <c r="S268" s="11">
        <v>6</v>
      </c>
      <c r="T268" s="10">
        <v>45935</v>
      </c>
      <c r="U268" s="11"/>
      <c r="V268" s="11" t="s">
        <v>364</v>
      </c>
      <c r="W268" s="11"/>
      <c r="X268" s="11"/>
    </row>
    <row r="269" spans="1:24" ht="15.75" customHeight="1">
      <c r="A269" s="8" t="s">
        <v>28</v>
      </c>
      <c r="B269" s="9" t="s">
        <v>230</v>
      </c>
      <c r="C269" s="9" t="s">
        <v>291</v>
      </c>
      <c r="D269" s="9" t="s">
        <v>131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>
        <v>45900</v>
      </c>
      <c r="P269" s="9" t="s">
        <v>45</v>
      </c>
      <c r="Q269" s="9" t="s">
        <v>103</v>
      </c>
      <c r="R269" s="11" t="s">
        <v>293</v>
      </c>
      <c r="S269" s="11">
        <v>6</v>
      </c>
      <c r="T269" s="10">
        <v>45935</v>
      </c>
      <c r="U269" s="11"/>
      <c r="V269" s="11" t="s">
        <v>294</v>
      </c>
      <c r="W269" s="11"/>
      <c r="X269" s="11"/>
    </row>
    <row r="270" spans="1:24" ht="15.75" customHeight="1">
      <c r="A270" s="8" t="s">
        <v>28</v>
      </c>
      <c r="B270" s="9" t="s">
        <v>109</v>
      </c>
      <c r="C270" s="9" t="s">
        <v>112</v>
      </c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>
        <v>45904</v>
      </c>
      <c r="P270" s="9" t="s">
        <v>32</v>
      </c>
      <c r="Q270" s="9" t="s">
        <v>33</v>
      </c>
      <c r="R270" s="11"/>
      <c r="S270" s="11">
        <v>6</v>
      </c>
      <c r="T270" s="10">
        <v>45923</v>
      </c>
      <c r="U270" s="11"/>
      <c r="V270" s="11" t="s">
        <v>115</v>
      </c>
      <c r="W270" s="11"/>
      <c r="X270" s="11"/>
    </row>
    <row r="271" spans="1:24" ht="15.75" customHeight="1">
      <c r="A271" s="8" t="s">
        <v>28</v>
      </c>
      <c r="B271" s="9" t="s">
        <v>42</v>
      </c>
      <c r="C271" s="9" t="s">
        <v>141</v>
      </c>
      <c r="D271" s="9" t="s">
        <v>487</v>
      </c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>
        <v>45904</v>
      </c>
      <c r="P271" s="9" t="s">
        <v>32</v>
      </c>
      <c r="Q271" s="9" t="s">
        <v>33</v>
      </c>
      <c r="R271" s="11"/>
      <c r="S271" s="11">
        <v>6</v>
      </c>
      <c r="T271" s="10">
        <v>45923</v>
      </c>
      <c r="U271" s="11"/>
      <c r="V271" s="11"/>
      <c r="W271" s="11"/>
      <c r="X271" s="11"/>
    </row>
    <row r="272" spans="1:24" ht="15.75" customHeight="1">
      <c r="A272" s="8" t="s">
        <v>28</v>
      </c>
      <c r="B272" s="9" t="s">
        <v>63</v>
      </c>
      <c r="C272" s="9" t="s">
        <v>79</v>
      </c>
      <c r="D272" s="9" t="s">
        <v>488</v>
      </c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>
        <v>45904</v>
      </c>
      <c r="P272" s="9" t="s">
        <v>32</v>
      </c>
      <c r="Q272" s="9" t="s">
        <v>33</v>
      </c>
      <c r="R272" s="11"/>
      <c r="S272" s="11">
        <v>6</v>
      </c>
      <c r="T272" s="10">
        <v>45923</v>
      </c>
      <c r="U272" s="11"/>
      <c r="V272" s="11" t="s">
        <v>82</v>
      </c>
      <c r="W272" s="11"/>
      <c r="X272" s="11"/>
    </row>
    <row r="273" spans="1:24" ht="15.75" customHeight="1">
      <c r="A273" s="8" t="s">
        <v>59</v>
      </c>
      <c r="B273" s="9" t="s">
        <v>106</v>
      </c>
      <c r="C273" s="9" t="s">
        <v>107</v>
      </c>
      <c r="D273" s="9" t="s">
        <v>191</v>
      </c>
      <c r="E273" s="10" t="s">
        <v>109</v>
      </c>
      <c r="F273" s="10">
        <v>45904</v>
      </c>
      <c r="G273" s="10" t="s">
        <v>63</v>
      </c>
      <c r="H273" s="10">
        <v>45925</v>
      </c>
      <c r="I273" s="10"/>
      <c r="J273" s="10"/>
      <c r="K273" s="10"/>
      <c r="L273" s="10"/>
      <c r="M273" s="10"/>
      <c r="N273" s="10"/>
      <c r="O273" s="10">
        <v>45904</v>
      </c>
      <c r="P273" s="9" t="s">
        <v>32</v>
      </c>
      <c r="Q273" s="9" t="s">
        <v>33</v>
      </c>
      <c r="R273" s="11" t="s">
        <v>455</v>
      </c>
      <c r="S273" s="11">
        <v>12</v>
      </c>
      <c r="T273" s="10">
        <v>45944</v>
      </c>
      <c r="U273" s="11"/>
      <c r="V273" s="11" t="s">
        <v>111</v>
      </c>
      <c r="W273" s="11"/>
      <c r="X273" s="11"/>
    </row>
    <row r="274" spans="1:24" ht="15.75" customHeight="1">
      <c r="A274" s="8" t="s">
        <v>28</v>
      </c>
      <c r="B274" s="9" t="s">
        <v>278</v>
      </c>
      <c r="C274" s="9" t="s">
        <v>434</v>
      </c>
      <c r="D274" s="9" t="s">
        <v>283</v>
      </c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>
        <v>45906</v>
      </c>
      <c r="P274" s="9" t="s">
        <v>96</v>
      </c>
      <c r="Q274" s="9" t="s">
        <v>103</v>
      </c>
      <c r="R274" s="11"/>
      <c r="S274" s="11">
        <v>6</v>
      </c>
      <c r="T274" s="10">
        <v>45941</v>
      </c>
      <c r="U274" s="11"/>
      <c r="V274" s="11" t="s">
        <v>435</v>
      </c>
      <c r="W274" s="11"/>
      <c r="X274" s="11"/>
    </row>
    <row r="275" spans="1:24" ht="15.75" customHeight="1">
      <c r="A275" s="8" t="s">
        <v>28</v>
      </c>
      <c r="B275" s="9" t="s">
        <v>125</v>
      </c>
      <c r="C275" s="9" t="s">
        <v>148</v>
      </c>
      <c r="D275" s="9" t="s">
        <v>489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>
        <v>45906</v>
      </c>
      <c r="P275" s="9" t="s">
        <v>96</v>
      </c>
      <c r="Q275" s="9" t="s">
        <v>103</v>
      </c>
      <c r="R275" s="11"/>
      <c r="S275" s="11">
        <v>6</v>
      </c>
      <c r="T275" s="10">
        <v>45941</v>
      </c>
      <c r="U275" s="11"/>
      <c r="V275" s="11" t="s">
        <v>151</v>
      </c>
      <c r="W275" s="11"/>
      <c r="X275" s="11"/>
    </row>
    <row r="276" spans="1:24" ht="15.75" customHeight="1">
      <c r="A276" s="8" t="s">
        <v>28</v>
      </c>
      <c r="B276" s="9" t="s">
        <v>259</v>
      </c>
      <c r="C276" s="9" t="s">
        <v>170</v>
      </c>
      <c r="D276" s="9" t="s">
        <v>52</v>
      </c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>
        <v>45906</v>
      </c>
      <c r="P276" s="9" t="s">
        <v>96</v>
      </c>
      <c r="Q276" s="9" t="s">
        <v>103</v>
      </c>
      <c r="R276" s="11"/>
      <c r="S276" s="11">
        <v>6</v>
      </c>
      <c r="T276" s="10">
        <v>45941</v>
      </c>
      <c r="U276" s="11"/>
      <c r="V276" s="11" t="s">
        <v>262</v>
      </c>
      <c r="W276" s="11"/>
      <c r="X276" s="11"/>
    </row>
    <row r="277" spans="1:24" ht="15.75" customHeight="1">
      <c r="A277" s="8" t="s">
        <v>28</v>
      </c>
      <c r="B277" s="9" t="s">
        <v>355</v>
      </c>
      <c r="C277" s="9" t="s">
        <v>365</v>
      </c>
      <c r="D277" s="9" t="s">
        <v>25</v>
      </c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>
        <v>45906</v>
      </c>
      <c r="P277" s="9" t="s">
        <v>96</v>
      </c>
      <c r="Q277" s="9" t="s">
        <v>103</v>
      </c>
      <c r="R277" s="11" t="s">
        <v>366</v>
      </c>
      <c r="S277" s="11">
        <v>6</v>
      </c>
      <c r="T277" s="10">
        <v>45941</v>
      </c>
      <c r="U277" s="11"/>
      <c r="V277" s="11" t="s">
        <v>367</v>
      </c>
      <c r="W277" s="11"/>
      <c r="X277" s="11"/>
    </row>
    <row r="278" spans="1:24" ht="15.75" customHeight="1">
      <c r="A278" s="8" t="s">
        <v>28</v>
      </c>
      <c r="B278" s="9" t="s">
        <v>189</v>
      </c>
      <c r="C278" s="9" t="s">
        <v>190</v>
      </c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>
        <v>45914</v>
      </c>
      <c r="P278" s="9" t="s">
        <v>45</v>
      </c>
      <c r="Q278" s="9" t="s">
        <v>103</v>
      </c>
      <c r="R278" s="11" t="s">
        <v>490</v>
      </c>
      <c r="S278" s="11">
        <v>5</v>
      </c>
      <c r="T278" s="10">
        <v>45949</v>
      </c>
      <c r="U278" s="11"/>
      <c r="V278" s="11" t="s">
        <v>193</v>
      </c>
      <c r="W278" s="11"/>
      <c r="X278" s="11"/>
    </row>
    <row r="279" spans="1:24" ht="15.75" customHeight="1">
      <c r="A279" s="8" t="s">
        <v>28</v>
      </c>
      <c r="B279" s="9" t="s">
        <v>125</v>
      </c>
      <c r="C279" s="9" t="s">
        <v>148</v>
      </c>
      <c r="D279" s="9" t="s">
        <v>491</v>
      </c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>
        <v>45911</v>
      </c>
      <c r="P279" s="9" t="s">
        <v>32</v>
      </c>
      <c r="Q279" s="9" t="s">
        <v>33</v>
      </c>
      <c r="R279" s="11"/>
      <c r="S279" s="11">
        <v>6</v>
      </c>
      <c r="T279" s="10">
        <v>45930</v>
      </c>
      <c r="U279" s="11"/>
      <c r="V279" s="11" t="s">
        <v>151</v>
      </c>
      <c r="W279" s="11"/>
      <c r="X279" s="11"/>
    </row>
    <row r="280" spans="1:24" ht="15.75" customHeight="1">
      <c r="A280" s="8" t="s">
        <v>28</v>
      </c>
      <c r="B280" s="9" t="s">
        <v>355</v>
      </c>
      <c r="C280" s="9" t="s">
        <v>365</v>
      </c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>
        <v>45911</v>
      </c>
      <c r="P280" s="9" t="s">
        <v>32</v>
      </c>
      <c r="Q280" s="9" t="s">
        <v>33</v>
      </c>
      <c r="R280" s="11"/>
      <c r="S280" s="11">
        <v>6</v>
      </c>
      <c r="T280" s="10">
        <v>45930</v>
      </c>
      <c r="U280" s="11"/>
      <c r="V280" s="11" t="s">
        <v>367</v>
      </c>
      <c r="W280" s="11"/>
      <c r="X280" s="11"/>
    </row>
    <row r="281" spans="1:24" ht="15.75" customHeight="1">
      <c r="A281" s="8" t="s">
        <v>28</v>
      </c>
      <c r="B281" s="9" t="s">
        <v>87</v>
      </c>
      <c r="C281" s="9" t="s">
        <v>296</v>
      </c>
      <c r="D281" s="9" t="s">
        <v>436</v>
      </c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>
        <v>45914</v>
      </c>
      <c r="P281" s="9" t="s">
        <v>45</v>
      </c>
      <c r="Q281" s="9" t="s">
        <v>46</v>
      </c>
      <c r="R281" s="11" t="s">
        <v>313</v>
      </c>
      <c r="S281" s="11">
        <v>6</v>
      </c>
      <c r="T281" s="10">
        <v>45949</v>
      </c>
      <c r="U281" s="11"/>
      <c r="V281" s="11" t="s">
        <v>298</v>
      </c>
      <c r="W281" s="11"/>
      <c r="X281" s="11"/>
    </row>
    <row r="282" spans="1:24" ht="15.75" customHeight="1">
      <c r="A282" s="8" t="s">
        <v>28</v>
      </c>
      <c r="B282" s="9" t="s">
        <v>42</v>
      </c>
      <c r="C282" s="9" t="s">
        <v>141</v>
      </c>
      <c r="D282" s="9" t="s">
        <v>492</v>
      </c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>
        <v>45914</v>
      </c>
      <c r="P282" s="9" t="s">
        <v>45</v>
      </c>
      <c r="Q282" s="9" t="s">
        <v>46</v>
      </c>
      <c r="R282" s="11"/>
      <c r="S282" s="11">
        <v>6</v>
      </c>
      <c r="T282" s="10">
        <v>45949</v>
      </c>
      <c r="U282" s="11"/>
      <c r="V282" s="11"/>
      <c r="W282" s="11"/>
      <c r="X282" s="11"/>
    </row>
    <row r="283" spans="1:24" ht="15.75" customHeight="1">
      <c r="A283" s="8" t="s">
        <v>28</v>
      </c>
      <c r="B283" s="9" t="s">
        <v>230</v>
      </c>
      <c r="C283" s="9" t="s">
        <v>291</v>
      </c>
      <c r="D283" s="9" t="s">
        <v>237</v>
      </c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>
        <v>45918</v>
      </c>
      <c r="P283" s="9" t="s">
        <v>32</v>
      </c>
      <c r="Q283" s="9" t="s">
        <v>33</v>
      </c>
      <c r="R283" s="11" t="s">
        <v>293</v>
      </c>
      <c r="S283" s="11">
        <v>6</v>
      </c>
      <c r="T283" s="10">
        <v>45937</v>
      </c>
      <c r="U283" s="11"/>
      <c r="V283" s="11" t="s">
        <v>294</v>
      </c>
      <c r="W283" s="11"/>
      <c r="X283" s="11"/>
    </row>
    <row r="284" spans="1:24" ht="15.75" customHeight="1">
      <c r="A284" s="8" t="s">
        <v>28</v>
      </c>
      <c r="B284" s="9" t="s">
        <v>65</v>
      </c>
      <c r="C284" s="9" t="s">
        <v>314</v>
      </c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>
        <v>45920</v>
      </c>
      <c r="P284" s="9" t="s">
        <v>96</v>
      </c>
      <c r="Q284" s="9" t="s">
        <v>103</v>
      </c>
      <c r="R284" s="11" t="s">
        <v>352</v>
      </c>
      <c r="S284" s="11">
        <v>6</v>
      </c>
      <c r="T284" s="10">
        <v>45955</v>
      </c>
      <c r="U284" s="11" t="s">
        <v>316</v>
      </c>
      <c r="V284" s="11" t="s">
        <v>317</v>
      </c>
      <c r="W284" s="11"/>
      <c r="X284" s="11"/>
    </row>
    <row r="285" spans="1:24" ht="15.75" customHeight="1">
      <c r="A285" s="8" t="s">
        <v>28</v>
      </c>
      <c r="B285" s="9" t="s">
        <v>232</v>
      </c>
      <c r="C285" s="9" t="s">
        <v>461</v>
      </c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>
        <v>45920</v>
      </c>
      <c r="P285" s="9" t="s">
        <v>96</v>
      </c>
      <c r="Q285" s="9" t="s">
        <v>103</v>
      </c>
      <c r="R285" s="11" t="s">
        <v>474</v>
      </c>
      <c r="S285" s="11">
        <v>6</v>
      </c>
      <c r="T285" s="10">
        <v>45955</v>
      </c>
      <c r="U285" s="11"/>
      <c r="V285" s="11" t="s">
        <v>463</v>
      </c>
      <c r="W285" s="11"/>
      <c r="X285" s="11"/>
    </row>
    <row r="286" spans="1:24" ht="15.75" customHeight="1">
      <c r="A286" s="8" t="s">
        <v>59</v>
      </c>
      <c r="B286" s="9" t="s">
        <v>330</v>
      </c>
      <c r="C286" s="9" t="s">
        <v>331</v>
      </c>
      <c r="D286" s="9" t="s">
        <v>142</v>
      </c>
      <c r="E286" s="10" t="s">
        <v>178</v>
      </c>
      <c r="F286" s="10">
        <v>45921</v>
      </c>
      <c r="G286" s="10" t="s">
        <v>29</v>
      </c>
      <c r="H286" s="10">
        <v>45963</v>
      </c>
      <c r="I286" s="10"/>
      <c r="J286" s="10"/>
      <c r="K286" s="10"/>
      <c r="L286" s="10"/>
      <c r="M286" s="10"/>
      <c r="N286" s="10"/>
      <c r="O286" s="10">
        <v>45921</v>
      </c>
      <c r="P286" s="9" t="s">
        <v>45</v>
      </c>
      <c r="Q286" s="9" t="s">
        <v>103</v>
      </c>
      <c r="R286" s="11"/>
      <c r="S286" s="11">
        <v>12</v>
      </c>
      <c r="T286" s="10">
        <v>45998</v>
      </c>
      <c r="U286" s="11"/>
      <c r="V286" s="11" t="s">
        <v>333</v>
      </c>
      <c r="W286" s="11"/>
      <c r="X286" s="11"/>
    </row>
    <row r="287" spans="1:24" ht="15.75" customHeight="1">
      <c r="A287" s="8" t="s">
        <v>28</v>
      </c>
      <c r="B287" s="9" t="s">
        <v>178</v>
      </c>
      <c r="C287" s="9" t="s">
        <v>302</v>
      </c>
      <c r="D287" s="9" t="s">
        <v>493</v>
      </c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>
        <v>45921</v>
      </c>
      <c r="P287" s="9" t="s">
        <v>45</v>
      </c>
      <c r="Q287" s="9" t="s">
        <v>103</v>
      </c>
      <c r="R287" s="11"/>
      <c r="S287" s="11">
        <v>6</v>
      </c>
      <c r="T287" s="10">
        <v>45956</v>
      </c>
      <c r="U287" s="11"/>
      <c r="V287" s="11" t="s">
        <v>304</v>
      </c>
      <c r="W287" s="11"/>
      <c r="X287" s="11"/>
    </row>
    <row r="288" spans="1:24" ht="15.75" customHeight="1">
      <c r="A288" s="8" t="s">
        <v>28</v>
      </c>
      <c r="B288" s="9" t="s">
        <v>125</v>
      </c>
      <c r="C288" s="9" t="s">
        <v>148</v>
      </c>
      <c r="D288" s="9" t="s">
        <v>494</v>
      </c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>
        <v>45921</v>
      </c>
      <c r="P288" s="9" t="s">
        <v>45</v>
      </c>
      <c r="Q288" s="9" t="s">
        <v>46</v>
      </c>
      <c r="R288" s="11"/>
      <c r="S288" s="11">
        <v>6</v>
      </c>
      <c r="T288" s="10">
        <v>45956</v>
      </c>
      <c r="U288" s="11"/>
      <c r="V288" s="11" t="s">
        <v>151</v>
      </c>
      <c r="W288" s="11"/>
      <c r="X288" s="11"/>
    </row>
    <row r="289" spans="1:24" ht="15.75" customHeight="1">
      <c r="A289" s="8" t="s">
        <v>28</v>
      </c>
      <c r="B289" s="9" t="s">
        <v>87</v>
      </c>
      <c r="C289" s="9" t="s">
        <v>296</v>
      </c>
      <c r="D289" s="9" t="s">
        <v>191</v>
      </c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>
        <v>45925</v>
      </c>
      <c r="P289" s="9" t="s">
        <v>32</v>
      </c>
      <c r="Q289" s="9" t="s">
        <v>103</v>
      </c>
      <c r="R289" s="11" t="s">
        <v>313</v>
      </c>
      <c r="S289" s="11">
        <v>6</v>
      </c>
      <c r="T289" s="10">
        <v>45944</v>
      </c>
      <c r="U289" s="11"/>
      <c r="V289" s="11" t="s">
        <v>298</v>
      </c>
      <c r="W289" s="11"/>
      <c r="X289" s="11"/>
    </row>
    <row r="290" spans="1:24" ht="15.75" customHeight="1">
      <c r="A290" s="8" t="s">
        <v>59</v>
      </c>
      <c r="B290" s="9" t="s">
        <v>330</v>
      </c>
      <c r="C290" s="9" t="s">
        <v>331</v>
      </c>
      <c r="D290" s="9" t="s">
        <v>443</v>
      </c>
      <c r="E290" s="10" t="s">
        <v>178</v>
      </c>
      <c r="F290" s="10">
        <v>45925</v>
      </c>
      <c r="G290" s="10" t="s">
        <v>29</v>
      </c>
      <c r="H290" s="10">
        <v>45946</v>
      </c>
      <c r="I290" s="10"/>
      <c r="J290" s="10"/>
      <c r="K290" s="10"/>
      <c r="L290" s="10"/>
      <c r="M290" s="10"/>
      <c r="N290" s="10"/>
      <c r="O290" s="10">
        <v>45925</v>
      </c>
      <c r="P290" s="9" t="s">
        <v>32</v>
      </c>
      <c r="Q290" s="9" t="s">
        <v>33</v>
      </c>
      <c r="R290" s="11"/>
      <c r="S290" s="11">
        <v>12</v>
      </c>
      <c r="T290" s="10">
        <v>45965</v>
      </c>
      <c r="U290" s="11"/>
      <c r="V290" s="11" t="s">
        <v>333</v>
      </c>
      <c r="W290" s="11"/>
      <c r="X290" s="11"/>
    </row>
    <row r="291" spans="1:24" ht="15.75" customHeight="1">
      <c r="A291" s="8" t="s">
        <v>28</v>
      </c>
      <c r="B291" s="9" t="s">
        <v>178</v>
      </c>
      <c r="C291" s="9" t="s">
        <v>302</v>
      </c>
      <c r="D291" s="9" t="s">
        <v>495</v>
      </c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>
        <v>45925</v>
      </c>
      <c r="P291" s="9" t="s">
        <v>32</v>
      </c>
      <c r="Q291" s="9" t="s">
        <v>33</v>
      </c>
      <c r="R291" s="11"/>
      <c r="S291" s="11">
        <v>6</v>
      </c>
      <c r="T291" s="10">
        <v>45944</v>
      </c>
      <c r="U291" s="11"/>
      <c r="V291" s="11" t="s">
        <v>304</v>
      </c>
      <c r="W291" s="11"/>
      <c r="X291" s="11"/>
    </row>
    <row r="292" spans="1:24" ht="15.75" customHeight="1">
      <c r="A292" s="8" t="s">
        <v>28</v>
      </c>
      <c r="B292" s="9" t="s">
        <v>194</v>
      </c>
      <c r="C292" s="9" t="s">
        <v>195</v>
      </c>
      <c r="D292" s="9" t="s">
        <v>402</v>
      </c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>
        <v>45925</v>
      </c>
      <c r="P292" s="9" t="s">
        <v>32</v>
      </c>
      <c r="Q292" s="9" t="s">
        <v>33</v>
      </c>
      <c r="R292" s="11"/>
      <c r="S292" s="11">
        <v>5</v>
      </c>
      <c r="T292" s="10">
        <v>45939</v>
      </c>
      <c r="U292" s="11"/>
      <c r="V292" s="11" t="s">
        <v>198</v>
      </c>
      <c r="W292" s="11"/>
      <c r="X292" s="11"/>
    </row>
    <row r="293" spans="1:24" ht="15.75" customHeight="1">
      <c r="A293" s="8" t="s">
        <v>28</v>
      </c>
      <c r="B293" s="9" t="s">
        <v>43</v>
      </c>
      <c r="C293" s="9" t="s">
        <v>305</v>
      </c>
      <c r="D293" s="9" t="s">
        <v>224</v>
      </c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>
        <v>45925</v>
      </c>
      <c r="P293" s="9" t="s">
        <v>32</v>
      </c>
      <c r="Q293" s="9" t="s">
        <v>33</v>
      </c>
      <c r="R293" s="11"/>
      <c r="S293" s="11">
        <v>5</v>
      </c>
      <c r="T293" s="10">
        <v>45939</v>
      </c>
      <c r="U293" s="11"/>
      <c r="V293" s="11" t="s">
        <v>308</v>
      </c>
      <c r="W293" s="11"/>
      <c r="X293" s="11"/>
    </row>
    <row r="294" spans="1:24" ht="15.75" customHeight="1">
      <c r="A294" s="8" t="s">
        <v>28</v>
      </c>
      <c r="B294" s="9" t="s">
        <v>125</v>
      </c>
      <c r="C294" s="9" t="s">
        <v>148</v>
      </c>
      <c r="D294" s="9" t="s">
        <v>496</v>
      </c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>
        <v>45925</v>
      </c>
      <c r="P294" s="9" t="s">
        <v>32</v>
      </c>
      <c r="Q294" s="9" t="s">
        <v>33</v>
      </c>
      <c r="R294" s="11"/>
      <c r="S294" s="11">
        <v>6</v>
      </c>
      <c r="T294" s="10">
        <v>45944</v>
      </c>
      <c r="U294" s="11"/>
      <c r="V294" s="11" t="s">
        <v>151</v>
      </c>
      <c r="W294" s="11"/>
      <c r="X294" s="11"/>
    </row>
    <row r="295" spans="1:24" ht="15.75" customHeight="1">
      <c r="A295" s="8" t="s">
        <v>28</v>
      </c>
      <c r="B295" s="9" t="s">
        <v>63</v>
      </c>
      <c r="C295" s="9" t="s">
        <v>79</v>
      </c>
      <c r="D295" s="9" t="s">
        <v>497</v>
      </c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>
        <v>45925</v>
      </c>
      <c r="P295" s="9" t="s">
        <v>32</v>
      </c>
      <c r="Q295" s="9" t="s">
        <v>33</v>
      </c>
      <c r="R295" s="11"/>
      <c r="S295" s="11">
        <v>6</v>
      </c>
      <c r="T295" s="10">
        <v>45944</v>
      </c>
      <c r="U295" s="11"/>
      <c r="V295" s="11" t="s">
        <v>82</v>
      </c>
      <c r="W295" s="11"/>
      <c r="X295" s="11"/>
    </row>
    <row r="296" spans="1:24" ht="15.75" customHeight="1">
      <c r="A296" s="8" t="s">
        <v>28</v>
      </c>
      <c r="B296" s="9" t="s">
        <v>419</v>
      </c>
      <c r="C296" s="9" t="s">
        <v>476</v>
      </c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>
        <v>45927</v>
      </c>
      <c r="P296" s="9" t="s">
        <v>96</v>
      </c>
      <c r="Q296" s="9" t="s">
        <v>103</v>
      </c>
      <c r="R296" s="11"/>
      <c r="S296" s="11">
        <v>6</v>
      </c>
      <c r="T296" s="10">
        <v>45969</v>
      </c>
      <c r="U296" s="11"/>
      <c r="V296" s="11" t="s">
        <v>478</v>
      </c>
      <c r="W296" s="11"/>
      <c r="X296" s="11"/>
    </row>
    <row r="297" spans="1:24" ht="15.75" customHeight="1">
      <c r="A297" s="8" t="s">
        <v>28</v>
      </c>
      <c r="B297" s="9" t="s">
        <v>194</v>
      </c>
      <c r="C297" s="9" t="s">
        <v>195</v>
      </c>
      <c r="D297" s="9" t="s">
        <v>56</v>
      </c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>
        <v>45928</v>
      </c>
      <c r="P297" s="9" t="s">
        <v>45</v>
      </c>
      <c r="Q297" s="9" t="s">
        <v>46</v>
      </c>
      <c r="R297" s="11"/>
      <c r="S297" s="11">
        <v>5</v>
      </c>
      <c r="T297" s="10">
        <v>45956</v>
      </c>
      <c r="U297" s="11"/>
      <c r="V297" s="11" t="s">
        <v>198</v>
      </c>
      <c r="W297" s="11"/>
      <c r="X297" s="11"/>
    </row>
    <row r="298" spans="1:24" ht="15.75" customHeight="1">
      <c r="A298" s="8" t="s">
        <v>28</v>
      </c>
      <c r="B298" s="9" t="s">
        <v>64</v>
      </c>
      <c r="C298" s="9" t="s">
        <v>214</v>
      </c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>
        <v>45928</v>
      </c>
      <c r="P298" s="9" t="s">
        <v>45</v>
      </c>
      <c r="Q298" s="9" t="s">
        <v>46</v>
      </c>
      <c r="R298" s="11"/>
      <c r="S298" s="11">
        <v>6</v>
      </c>
      <c r="T298" s="10">
        <v>45963</v>
      </c>
      <c r="U298" s="11" t="s">
        <v>217</v>
      </c>
      <c r="V298" s="11" t="s">
        <v>218</v>
      </c>
      <c r="W298" s="11"/>
      <c r="X298" s="11"/>
    </row>
    <row r="299" spans="1:24" ht="15.75" customHeight="1">
      <c r="A299" s="8" t="s">
        <v>28</v>
      </c>
      <c r="B299" s="9" t="s">
        <v>44</v>
      </c>
      <c r="C299" s="9" t="s">
        <v>248</v>
      </c>
      <c r="D299" s="9" t="s">
        <v>131</v>
      </c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>
        <v>45956</v>
      </c>
      <c r="P299" s="9" t="s">
        <v>45</v>
      </c>
      <c r="Q299" s="9" t="s">
        <v>46</v>
      </c>
      <c r="R299" s="11" t="s">
        <v>250</v>
      </c>
      <c r="S299" s="11">
        <v>6</v>
      </c>
      <c r="T299" s="10">
        <v>45991</v>
      </c>
      <c r="U299" s="11"/>
      <c r="V299" s="11" t="s">
        <v>251</v>
      </c>
      <c r="W299" s="11"/>
      <c r="X299" s="11"/>
    </row>
    <row r="300" spans="1:24" ht="15.75" customHeight="1">
      <c r="A300" s="8" t="s">
        <v>28</v>
      </c>
      <c r="B300" s="9" t="s">
        <v>126</v>
      </c>
      <c r="C300" s="9" t="s">
        <v>350</v>
      </c>
      <c r="D300" s="9" t="s">
        <v>443</v>
      </c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>
        <v>45932</v>
      </c>
      <c r="P300" s="9" t="s">
        <v>32</v>
      </c>
      <c r="Q300" s="9" t="s">
        <v>33</v>
      </c>
      <c r="R300" s="11"/>
      <c r="S300" s="11">
        <v>6</v>
      </c>
      <c r="T300" s="10">
        <v>45951</v>
      </c>
      <c r="U300" s="11"/>
      <c r="V300" s="11" t="s">
        <v>351</v>
      </c>
      <c r="W300" s="11"/>
      <c r="X300" s="11"/>
    </row>
    <row r="301" spans="1:24" ht="15.75" customHeight="1">
      <c r="A301" s="8" t="s">
        <v>28</v>
      </c>
      <c r="B301" s="9" t="s">
        <v>203</v>
      </c>
      <c r="C301" s="9" t="s">
        <v>395</v>
      </c>
      <c r="D301" s="9" t="s">
        <v>402</v>
      </c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>
        <v>45934</v>
      </c>
      <c r="P301" s="9" t="s">
        <v>96</v>
      </c>
      <c r="Q301" s="9" t="s">
        <v>103</v>
      </c>
      <c r="R301" s="11"/>
      <c r="S301" s="11">
        <v>5</v>
      </c>
      <c r="T301" s="10">
        <v>45969</v>
      </c>
      <c r="U301" s="11"/>
      <c r="V301" s="11" t="s">
        <v>397</v>
      </c>
      <c r="W301" s="11"/>
      <c r="X301" s="11"/>
    </row>
    <row r="302" spans="1:24" ht="15.75" customHeight="1">
      <c r="A302" s="8" t="s">
        <v>28</v>
      </c>
      <c r="B302" s="9" t="s">
        <v>127</v>
      </c>
      <c r="C302" s="9" t="s">
        <v>162</v>
      </c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>
        <v>45935</v>
      </c>
      <c r="P302" s="9" t="s">
        <v>45</v>
      </c>
      <c r="Q302" s="9" t="s">
        <v>46</v>
      </c>
      <c r="R302" s="11" t="s">
        <v>415</v>
      </c>
      <c r="S302" s="11">
        <v>6</v>
      </c>
      <c r="T302" s="10">
        <v>45970</v>
      </c>
      <c r="U302" s="11"/>
      <c r="V302" s="11" t="s">
        <v>165</v>
      </c>
      <c r="W302" s="11"/>
      <c r="X302" s="11"/>
    </row>
    <row r="303" spans="1:24" ht="15.75" customHeight="1">
      <c r="A303" s="8" t="s">
        <v>28</v>
      </c>
      <c r="B303" s="9" t="s">
        <v>63</v>
      </c>
      <c r="C303" s="9" t="s">
        <v>79</v>
      </c>
      <c r="D303" s="9" t="s">
        <v>498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>
        <v>45935</v>
      </c>
      <c r="P303" s="9" t="s">
        <v>45</v>
      </c>
      <c r="Q303" s="9" t="s">
        <v>46</v>
      </c>
      <c r="R303" s="11"/>
      <c r="S303" s="11">
        <v>6</v>
      </c>
      <c r="T303" s="10">
        <v>45970</v>
      </c>
      <c r="U303" s="11"/>
      <c r="V303" s="11" t="s">
        <v>82</v>
      </c>
      <c r="W303" s="11"/>
      <c r="X303" s="11"/>
    </row>
    <row r="304" spans="1:24" ht="15.75" customHeight="1">
      <c r="A304" s="8" t="s">
        <v>28</v>
      </c>
      <c r="B304" s="9" t="s">
        <v>231</v>
      </c>
      <c r="C304" s="9" t="s">
        <v>361</v>
      </c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>
        <v>45939</v>
      </c>
      <c r="P304" s="9" t="s">
        <v>32</v>
      </c>
      <c r="Q304" s="9" t="s">
        <v>33</v>
      </c>
      <c r="R304" s="11" t="s">
        <v>479</v>
      </c>
      <c r="S304" s="11">
        <v>6</v>
      </c>
      <c r="T304" s="10">
        <v>45958</v>
      </c>
      <c r="U304" s="11"/>
      <c r="V304" s="11" t="s">
        <v>364</v>
      </c>
      <c r="W304" s="11"/>
      <c r="X304" s="11"/>
    </row>
    <row r="305" spans="1:24" ht="15.75" customHeight="1">
      <c r="A305" s="8" t="s">
        <v>28</v>
      </c>
      <c r="B305" s="9" t="s">
        <v>41</v>
      </c>
      <c r="C305" s="9" t="s">
        <v>336</v>
      </c>
      <c r="D305" s="9" t="s">
        <v>499</v>
      </c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>
        <v>45942</v>
      </c>
      <c r="P305" s="9" t="s">
        <v>45</v>
      </c>
      <c r="Q305" s="9" t="s">
        <v>46</v>
      </c>
      <c r="R305" s="11"/>
      <c r="S305" s="11">
        <v>6</v>
      </c>
      <c r="T305" s="10">
        <v>45977</v>
      </c>
      <c r="U305" s="11"/>
      <c r="V305" s="11" t="s">
        <v>339</v>
      </c>
      <c r="W305" s="11"/>
      <c r="X305" s="11"/>
    </row>
    <row r="306" spans="1:24" ht="15.75" customHeight="1">
      <c r="A306" s="8" t="s">
        <v>28</v>
      </c>
      <c r="B306" s="9" t="s">
        <v>232</v>
      </c>
      <c r="C306" s="9" t="s">
        <v>461</v>
      </c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>
        <v>45942</v>
      </c>
      <c r="P306" s="9" t="s">
        <v>45</v>
      </c>
      <c r="Q306" s="9" t="s">
        <v>46</v>
      </c>
      <c r="R306" s="11" t="s">
        <v>474</v>
      </c>
      <c r="S306" s="11">
        <v>6</v>
      </c>
      <c r="T306" s="10">
        <v>45977</v>
      </c>
      <c r="U306" s="11"/>
      <c r="V306" s="11" t="s">
        <v>463</v>
      </c>
      <c r="W306" s="11"/>
      <c r="X306" s="11"/>
    </row>
    <row r="307" spans="1:24" ht="15.75" customHeight="1">
      <c r="A307" s="8" t="s">
        <v>28</v>
      </c>
      <c r="B307" s="9" t="s">
        <v>231</v>
      </c>
      <c r="C307" s="9" t="s">
        <v>361</v>
      </c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>
        <v>45942</v>
      </c>
      <c r="P307" s="9" t="s">
        <v>45</v>
      </c>
      <c r="Q307" s="9" t="s">
        <v>103</v>
      </c>
      <c r="R307" s="11" t="s">
        <v>479</v>
      </c>
      <c r="S307" s="11">
        <v>6</v>
      </c>
      <c r="T307" s="10">
        <v>45977</v>
      </c>
      <c r="U307" s="11"/>
      <c r="V307" s="11" t="s">
        <v>364</v>
      </c>
      <c r="W307" s="11"/>
      <c r="X307" s="11"/>
    </row>
    <row r="308" spans="1:24" ht="15.75" customHeight="1">
      <c r="A308" s="8" t="s">
        <v>28</v>
      </c>
      <c r="B308" s="9" t="s">
        <v>203</v>
      </c>
      <c r="C308" s="9" t="s">
        <v>395</v>
      </c>
      <c r="D308" s="9" t="s">
        <v>56</v>
      </c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>
        <v>45944</v>
      </c>
      <c r="P308" s="9" t="s">
        <v>32</v>
      </c>
      <c r="Q308" s="9" t="s">
        <v>33</v>
      </c>
      <c r="R308" s="11"/>
      <c r="S308" s="11">
        <v>5</v>
      </c>
      <c r="T308" s="10">
        <v>45958</v>
      </c>
      <c r="U308" s="11"/>
      <c r="V308" s="11" t="s">
        <v>397</v>
      </c>
      <c r="W308" s="11"/>
      <c r="X308" s="11"/>
    </row>
    <row r="309" spans="1:24" ht="15.75" customHeight="1">
      <c r="A309" s="8" t="s">
        <v>28</v>
      </c>
      <c r="B309" s="9" t="s">
        <v>29</v>
      </c>
      <c r="C309" s="9" t="s">
        <v>30</v>
      </c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>
        <v>45946</v>
      </c>
      <c r="P309" s="9" t="s">
        <v>32</v>
      </c>
      <c r="Q309" s="9" t="s">
        <v>33</v>
      </c>
      <c r="R309" s="11"/>
      <c r="S309" s="11">
        <v>6</v>
      </c>
      <c r="T309" s="10">
        <v>45965</v>
      </c>
      <c r="U309" s="11"/>
      <c r="V309" s="11" t="s">
        <v>35</v>
      </c>
      <c r="W309" s="11"/>
      <c r="X309" s="11"/>
    </row>
    <row r="310" spans="1:24" ht="15.75" customHeight="1">
      <c r="A310" s="8" t="s">
        <v>28</v>
      </c>
      <c r="B310" s="9" t="s">
        <v>44</v>
      </c>
      <c r="C310" s="9" t="s">
        <v>248</v>
      </c>
      <c r="D310" s="9" t="s">
        <v>237</v>
      </c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>
        <v>45946</v>
      </c>
      <c r="P310" s="9" t="s">
        <v>32</v>
      </c>
      <c r="Q310" s="9" t="s">
        <v>33</v>
      </c>
      <c r="R310" s="11"/>
      <c r="S310" s="11">
        <v>6</v>
      </c>
      <c r="T310" s="10">
        <v>45965</v>
      </c>
      <c r="U310" s="11"/>
      <c r="V310" s="11" t="s">
        <v>251</v>
      </c>
      <c r="W310" s="11"/>
      <c r="X310" s="11"/>
    </row>
    <row r="311" spans="1:24" ht="15.75" customHeight="1">
      <c r="A311" s="8" t="s">
        <v>28</v>
      </c>
      <c r="B311" s="9" t="s">
        <v>134</v>
      </c>
      <c r="C311" s="9" t="s">
        <v>135</v>
      </c>
      <c r="D311" s="9" t="s">
        <v>215</v>
      </c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>
        <v>45948</v>
      </c>
      <c r="P311" s="9" t="s">
        <v>96</v>
      </c>
      <c r="Q311" s="9" t="s">
        <v>103</v>
      </c>
      <c r="R311" s="11"/>
      <c r="S311" s="11">
        <v>6</v>
      </c>
      <c r="T311" s="10">
        <v>45983</v>
      </c>
      <c r="U311" s="11"/>
      <c r="V311" s="11" t="s">
        <v>138</v>
      </c>
      <c r="W311" s="11"/>
      <c r="X311" s="11"/>
    </row>
    <row r="312" spans="1:24" ht="15.75" customHeight="1">
      <c r="A312" s="8" t="s">
        <v>28</v>
      </c>
      <c r="B312" s="9" t="s">
        <v>126</v>
      </c>
      <c r="C312" s="9" t="s">
        <v>350</v>
      </c>
      <c r="D312" s="9" t="s">
        <v>449</v>
      </c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>
        <v>45948</v>
      </c>
      <c r="P312" s="9" t="s">
        <v>96</v>
      </c>
      <c r="Q312" s="9" t="s">
        <v>103</v>
      </c>
      <c r="R312" s="11"/>
      <c r="S312" s="11">
        <v>6</v>
      </c>
      <c r="T312" s="10">
        <v>45983</v>
      </c>
      <c r="U312" s="11"/>
      <c r="V312" s="11" t="s">
        <v>351</v>
      </c>
      <c r="W312" s="11"/>
      <c r="X312" s="11"/>
    </row>
    <row r="313" spans="1:24" ht="15.75" customHeight="1">
      <c r="A313" s="8" t="s">
        <v>28</v>
      </c>
      <c r="B313" s="9" t="s">
        <v>100</v>
      </c>
      <c r="C313" s="9" t="s">
        <v>101</v>
      </c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>
        <v>45949</v>
      </c>
      <c r="P313" s="9" t="s">
        <v>45</v>
      </c>
      <c r="Q313" s="9" t="s">
        <v>46</v>
      </c>
      <c r="R313" s="11"/>
      <c r="S313" s="11">
        <v>6</v>
      </c>
      <c r="T313" s="10">
        <v>45984</v>
      </c>
      <c r="U313" s="11"/>
      <c r="V313" s="11" t="s">
        <v>105</v>
      </c>
      <c r="W313" s="11"/>
      <c r="X313" s="11"/>
    </row>
    <row r="314" spans="1:24" ht="15.75" customHeight="1">
      <c r="A314" s="8" t="s">
        <v>28</v>
      </c>
      <c r="B314" s="9" t="s">
        <v>124</v>
      </c>
      <c r="C314" s="9" t="s">
        <v>170</v>
      </c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>
        <v>45949</v>
      </c>
      <c r="P314" s="9" t="s">
        <v>45</v>
      </c>
      <c r="Q314" s="9" t="s">
        <v>46</v>
      </c>
      <c r="R314" s="11"/>
      <c r="S314" s="11">
        <v>30</v>
      </c>
      <c r="T314" s="10">
        <v>45984</v>
      </c>
      <c r="U314" s="11"/>
      <c r="V314" s="11" t="s">
        <v>173</v>
      </c>
      <c r="W314" s="11"/>
      <c r="X314" s="11"/>
    </row>
    <row r="315" spans="1:24" ht="15.75" customHeight="1">
      <c r="A315" s="8" t="s">
        <v>28</v>
      </c>
      <c r="B315" s="9" t="s">
        <v>127</v>
      </c>
      <c r="C315" s="9" t="s">
        <v>162</v>
      </c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>
        <v>45953</v>
      </c>
      <c r="P315" s="9" t="s">
        <v>32</v>
      </c>
      <c r="Q315" s="9" t="s">
        <v>33</v>
      </c>
      <c r="R315" s="11"/>
      <c r="S315" s="11">
        <v>6</v>
      </c>
      <c r="T315" s="10">
        <v>45972</v>
      </c>
      <c r="U315" s="11"/>
      <c r="V315" s="11" t="s">
        <v>165</v>
      </c>
      <c r="W315" s="11"/>
      <c r="X315" s="11"/>
    </row>
    <row r="316" spans="1:24" ht="15.75" customHeight="1">
      <c r="A316" s="8" t="s">
        <v>28</v>
      </c>
      <c r="B316" s="9" t="s">
        <v>43</v>
      </c>
      <c r="C316" s="9" t="s">
        <v>305</v>
      </c>
      <c r="D316" s="9" t="s">
        <v>404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>
        <v>45956</v>
      </c>
      <c r="P316" s="9" t="s">
        <v>45</v>
      </c>
      <c r="Q316" s="9" t="s">
        <v>46</v>
      </c>
      <c r="R316" s="11"/>
      <c r="S316" s="11">
        <v>5</v>
      </c>
      <c r="T316" s="10">
        <v>45991</v>
      </c>
      <c r="U316" s="11"/>
      <c r="V316" s="11" t="s">
        <v>308</v>
      </c>
      <c r="W316" s="11"/>
      <c r="X316" s="11"/>
    </row>
    <row r="317" spans="1:24" ht="15.75" customHeight="1">
      <c r="A317" s="8" t="s">
        <v>28</v>
      </c>
      <c r="B317" s="9" t="s">
        <v>204</v>
      </c>
      <c r="C317" s="9" t="s">
        <v>451</v>
      </c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>
        <v>45960</v>
      </c>
      <c r="P317" s="9" t="s">
        <v>32</v>
      </c>
      <c r="Q317" s="9" t="s">
        <v>33</v>
      </c>
      <c r="R317" s="11"/>
      <c r="S317" s="11">
        <v>6</v>
      </c>
      <c r="T317" s="10">
        <v>45974</v>
      </c>
      <c r="U317" s="11"/>
      <c r="V317" s="11" t="s">
        <v>452</v>
      </c>
      <c r="W317" s="11"/>
      <c r="X317" s="11"/>
    </row>
    <row r="318" spans="1:24" ht="15.75" customHeight="1">
      <c r="A318" s="8" t="s">
        <v>28</v>
      </c>
      <c r="B318" s="9" t="s">
        <v>232</v>
      </c>
      <c r="C318" s="9" t="s">
        <v>461</v>
      </c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>
        <v>45960</v>
      </c>
      <c r="P318" s="9" t="s">
        <v>32</v>
      </c>
      <c r="Q318" s="9" t="s">
        <v>33</v>
      </c>
      <c r="R318" s="11" t="s">
        <v>474</v>
      </c>
      <c r="S318" s="11">
        <v>6</v>
      </c>
      <c r="T318" s="10">
        <v>45979</v>
      </c>
      <c r="U318" s="11"/>
      <c r="V318" s="11" t="s">
        <v>463</v>
      </c>
      <c r="W318" s="11"/>
      <c r="X318" s="11"/>
    </row>
    <row r="319" spans="1:24" ht="15.75" customHeight="1">
      <c r="A319" s="8" t="s">
        <v>28</v>
      </c>
      <c r="B319" s="9" t="s">
        <v>29</v>
      </c>
      <c r="C319" s="9" t="s">
        <v>30</v>
      </c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>
        <v>45963</v>
      </c>
      <c r="P319" s="9" t="s">
        <v>45</v>
      </c>
      <c r="Q319" s="9" t="s">
        <v>103</v>
      </c>
      <c r="R319" s="11"/>
      <c r="S319" s="11">
        <v>6</v>
      </c>
      <c r="T319" s="10">
        <v>45998</v>
      </c>
      <c r="U319" s="11"/>
      <c r="V319" s="11" t="s">
        <v>35</v>
      </c>
      <c r="W319" s="11"/>
      <c r="X319" s="11"/>
    </row>
    <row r="320" spans="1:24" ht="15.75" customHeight="1">
      <c r="A320" s="8" t="s">
        <v>28</v>
      </c>
      <c r="B320" s="9" t="s">
        <v>203</v>
      </c>
      <c r="C320" s="9" t="s">
        <v>395</v>
      </c>
      <c r="D320" s="9" t="s">
        <v>156</v>
      </c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>
        <v>45963</v>
      </c>
      <c r="P320" s="9" t="s">
        <v>45</v>
      </c>
      <c r="Q320" s="9" t="s">
        <v>46</v>
      </c>
      <c r="R320" s="11"/>
      <c r="S320" s="11">
        <v>5</v>
      </c>
      <c r="T320" s="10">
        <v>45991</v>
      </c>
      <c r="U320" s="11"/>
      <c r="V320" s="11" t="s">
        <v>397</v>
      </c>
      <c r="W320" s="11"/>
      <c r="X320" s="11"/>
    </row>
    <row r="321" spans="1:24" ht="15.75" customHeight="1">
      <c r="A321" s="8" t="s">
        <v>28</v>
      </c>
      <c r="B321" s="9" t="s">
        <v>126</v>
      </c>
      <c r="C321" s="9" t="s">
        <v>350</v>
      </c>
      <c r="D321" s="9" t="s">
        <v>487</v>
      </c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>
        <v>45963</v>
      </c>
      <c r="P321" s="9" t="s">
        <v>45</v>
      </c>
      <c r="Q321" s="9" t="s">
        <v>46</v>
      </c>
      <c r="R321" s="11"/>
      <c r="S321" s="11">
        <v>6</v>
      </c>
      <c r="T321" s="10">
        <v>45998</v>
      </c>
      <c r="U321" s="11"/>
      <c r="V321" s="11" t="s">
        <v>351</v>
      </c>
      <c r="W321" s="11"/>
      <c r="X321" s="11"/>
    </row>
    <row r="322" spans="1:24" ht="15.75" customHeight="1">
      <c r="A322" s="8" t="s">
        <v>28</v>
      </c>
      <c r="B322" s="9" t="s">
        <v>189</v>
      </c>
      <c r="C322" s="9" t="s">
        <v>190</v>
      </c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>
        <v>45969</v>
      </c>
      <c r="P322" s="9" t="s">
        <v>96</v>
      </c>
      <c r="Q322" s="9" t="s">
        <v>103</v>
      </c>
      <c r="R322" s="11" t="s">
        <v>490</v>
      </c>
      <c r="S322" s="11">
        <v>5</v>
      </c>
      <c r="T322" s="10">
        <v>46004</v>
      </c>
      <c r="U322" s="11"/>
      <c r="V322" s="11" t="s">
        <v>193</v>
      </c>
      <c r="W322" s="11"/>
      <c r="X322" s="11"/>
    </row>
    <row r="323" spans="1:24" ht="15.75" customHeight="1">
      <c r="A323" s="8" t="s">
        <v>28</v>
      </c>
      <c r="B323" s="9" t="s">
        <v>65</v>
      </c>
      <c r="C323" s="9" t="s">
        <v>314</v>
      </c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>
        <v>45970</v>
      </c>
      <c r="P323" s="9" t="s">
        <v>45</v>
      </c>
      <c r="Q323" s="9" t="s">
        <v>46</v>
      </c>
      <c r="R323" s="11"/>
      <c r="S323" s="11">
        <v>6</v>
      </c>
      <c r="T323" s="10">
        <v>46005</v>
      </c>
      <c r="U323" s="11" t="s">
        <v>316</v>
      </c>
      <c r="V323" s="11" t="s">
        <v>317</v>
      </c>
      <c r="W323" s="11"/>
      <c r="X323" s="11"/>
    </row>
    <row r="324" spans="1:24" ht="15.75" customHeight="1">
      <c r="A324" s="8" t="s">
        <v>28</v>
      </c>
      <c r="B324" s="9" t="s">
        <v>65</v>
      </c>
      <c r="C324" s="9" t="s">
        <v>314</v>
      </c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>
        <v>45976</v>
      </c>
      <c r="P324" s="9" t="s">
        <v>96</v>
      </c>
      <c r="Q324" s="9" t="s">
        <v>103</v>
      </c>
      <c r="R324" s="11"/>
      <c r="S324" s="11">
        <v>6</v>
      </c>
      <c r="T324" s="10">
        <v>46011</v>
      </c>
      <c r="U324" s="11" t="s">
        <v>316</v>
      </c>
      <c r="V324" s="11" t="s">
        <v>317</v>
      </c>
      <c r="W324" s="11"/>
      <c r="X324" s="11"/>
    </row>
    <row r="325" spans="1:24" ht="15.75" customHeight="1">
      <c r="A325" s="8" t="s">
        <v>28</v>
      </c>
      <c r="B325" s="9" t="s">
        <v>204</v>
      </c>
      <c r="C325" s="9" t="s">
        <v>451</v>
      </c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>
        <v>45976</v>
      </c>
      <c r="P325" s="9" t="s">
        <v>96</v>
      </c>
      <c r="Q325" s="9" t="s">
        <v>103</v>
      </c>
      <c r="R325" s="11"/>
      <c r="S325" s="11">
        <v>6</v>
      </c>
      <c r="T325" s="10">
        <v>46004</v>
      </c>
      <c r="U325" s="11"/>
      <c r="V325" s="11" t="s">
        <v>452</v>
      </c>
      <c r="W325" s="11"/>
      <c r="X325" s="11"/>
    </row>
    <row r="326" spans="1:24" ht="15.75" customHeight="1">
      <c r="A326" s="8" t="s">
        <v>28</v>
      </c>
      <c r="B326" s="9" t="s">
        <v>189</v>
      </c>
      <c r="C326" s="9" t="s">
        <v>190</v>
      </c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>
        <v>45981</v>
      </c>
      <c r="P326" s="9" t="s">
        <v>32</v>
      </c>
      <c r="Q326" s="9" t="s">
        <v>33</v>
      </c>
      <c r="R326" s="11" t="s">
        <v>490</v>
      </c>
      <c r="S326" s="11">
        <v>5</v>
      </c>
      <c r="T326" s="10">
        <v>46000</v>
      </c>
      <c r="U326" s="11"/>
      <c r="V326" s="11" t="s">
        <v>193</v>
      </c>
      <c r="W326" s="11"/>
      <c r="X326" s="11"/>
    </row>
    <row r="327" spans="1:24" ht="15.75" customHeight="1">
      <c r="A327" s="8" t="s">
        <v>28</v>
      </c>
      <c r="B327" s="9" t="s">
        <v>42</v>
      </c>
      <c r="C327" s="9" t="s">
        <v>141</v>
      </c>
      <c r="D327" s="9" t="s">
        <v>362</v>
      </c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>
        <v>45984</v>
      </c>
      <c r="P327" s="9" t="s">
        <v>45</v>
      </c>
      <c r="Q327" s="9" t="s">
        <v>46</v>
      </c>
      <c r="R327" s="11"/>
      <c r="S327" s="11">
        <v>6</v>
      </c>
      <c r="T327" s="10">
        <v>46019</v>
      </c>
      <c r="U327" s="11"/>
      <c r="V327" s="11"/>
      <c r="W327" s="11"/>
      <c r="X327" s="11"/>
    </row>
    <row r="328" spans="1:24" ht="15.75" customHeight="1">
      <c r="A328" s="8" t="s">
        <v>28</v>
      </c>
      <c r="B328" s="9" t="s">
        <v>355</v>
      </c>
      <c r="C328" s="9" t="s">
        <v>162</v>
      </c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>
        <v>45984</v>
      </c>
      <c r="P328" s="9" t="s">
        <v>45</v>
      </c>
      <c r="Q328" s="9" t="s">
        <v>46</v>
      </c>
      <c r="R328" s="11" t="s">
        <v>415</v>
      </c>
      <c r="S328" s="11">
        <v>6</v>
      </c>
      <c r="T328" s="10">
        <v>46019</v>
      </c>
      <c r="U328" s="11"/>
      <c r="V328" s="11" t="s">
        <v>367</v>
      </c>
      <c r="W328" s="11"/>
      <c r="X328" s="11"/>
    </row>
    <row r="329" spans="1:24" ht="15.75" customHeight="1">
      <c r="A329" s="8" t="s">
        <v>28</v>
      </c>
      <c r="B329" s="9" t="s">
        <v>189</v>
      </c>
      <c r="C329" s="9" t="s">
        <v>190</v>
      </c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>
        <v>45984</v>
      </c>
      <c r="P329" s="9" t="s">
        <v>45</v>
      </c>
      <c r="Q329" s="9" t="s">
        <v>46</v>
      </c>
      <c r="R329" s="11" t="s">
        <v>490</v>
      </c>
      <c r="S329" s="11">
        <v>5</v>
      </c>
      <c r="T329" s="10">
        <v>46019</v>
      </c>
      <c r="U329" s="11"/>
      <c r="V329" s="11" t="s">
        <v>193</v>
      </c>
      <c r="W329" s="11"/>
      <c r="X329" s="11"/>
    </row>
    <row r="330" spans="1:24" ht="15.75" customHeight="1">
      <c r="A330" s="8" t="s">
        <v>28</v>
      </c>
      <c r="B330" s="9" t="s">
        <v>232</v>
      </c>
      <c r="C330" s="9" t="s">
        <v>461</v>
      </c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>
        <v>45984</v>
      </c>
      <c r="P330" s="9" t="s">
        <v>45</v>
      </c>
      <c r="Q330" s="9" t="s">
        <v>103</v>
      </c>
      <c r="R330" s="11" t="s">
        <v>474</v>
      </c>
      <c r="S330" s="11">
        <v>6</v>
      </c>
      <c r="T330" s="10">
        <v>46019</v>
      </c>
      <c r="U330" s="11"/>
      <c r="V330" s="11" t="s">
        <v>463</v>
      </c>
      <c r="W330" s="11"/>
      <c r="X330" s="11"/>
    </row>
    <row r="331" spans="1:24" ht="15.75" customHeight="1">
      <c r="A331" s="8" t="s">
        <v>59</v>
      </c>
      <c r="B331" s="9" t="s">
        <v>330</v>
      </c>
      <c r="C331" s="9" t="s">
        <v>331</v>
      </c>
      <c r="D331" s="9" t="s">
        <v>449</v>
      </c>
      <c r="E331" s="10" t="s">
        <v>178</v>
      </c>
      <c r="F331" s="10">
        <v>45991</v>
      </c>
      <c r="G331" s="10" t="s">
        <v>29</v>
      </c>
      <c r="H331" s="10">
        <v>46033</v>
      </c>
      <c r="I331" s="10"/>
      <c r="J331" s="10"/>
      <c r="K331" s="10"/>
      <c r="L331" s="10"/>
      <c r="M331" s="10"/>
      <c r="N331" s="10"/>
      <c r="O331" s="10">
        <v>45991</v>
      </c>
      <c r="P331" s="9" t="s">
        <v>45</v>
      </c>
      <c r="Q331" s="9" t="s">
        <v>46</v>
      </c>
      <c r="R331" s="11"/>
      <c r="S331" s="11">
        <v>12</v>
      </c>
      <c r="T331" s="10">
        <v>46068</v>
      </c>
      <c r="U331" s="11"/>
      <c r="V331" s="11" t="s">
        <v>333</v>
      </c>
      <c r="W331" s="11"/>
      <c r="X331" s="11"/>
    </row>
    <row r="332" spans="1:24" ht="15.75" customHeight="1">
      <c r="A332" s="8" t="s">
        <v>28</v>
      </c>
      <c r="B332" s="9" t="s">
        <v>178</v>
      </c>
      <c r="C332" s="9" t="s">
        <v>302</v>
      </c>
      <c r="D332" s="9" t="s">
        <v>118</v>
      </c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>
        <v>45991</v>
      </c>
      <c r="P332" s="9" t="s">
        <v>45</v>
      </c>
      <c r="Q332" s="9" t="s">
        <v>46</v>
      </c>
      <c r="R332" s="11"/>
      <c r="S332" s="11">
        <v>6</v>
      </c>
      <c r="T332" s="10">
        <v>46026</v>
      </c>
      <c r="U332" s="11"/>
      <c r="V332" s="11" t="s">
        <v>304</v>
      </c>
      <c r="W332" s="11"/>
      <c r="X332" s="11"/>
    </row>
    <row r="333" spans="1:24" ht="15.75" customHeight="1">
      <c r="A333" s="8" t="s">
        <v>28</v>
      </c>
      <c r="B333" s="9" t="s">
        <v>125</v>
      </c>
      <c r="C333" s="9" t="s">
        <v>148</v>
      </c>
      <c r="D333" s="9" t="s">
        <v>500</v>
      </c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>
        <v>45991</v>
      </c>
      <c r="P333" s="9" t="s">
        <v>45</v>
      </c>
      <c r="Q333" s="9" t="s">
        <v>46</v>
      </c>
      <c r="R333" s="11"/>
      <c r="S333" s="11">
        <v>30</v>
      </c>
      <c r="T333" s="10">
        <v>46026</v>
      </c>
      <c r="U333" s="11"/>
      <c r="V333" s="11" t="s">
        <v>151</v>
      </c>
      <c r="W333" s="11"/>
      <c r="X333" s="11"/>
    </row>
    <row r="334" spans="1:24" ht="15.75" customHeight="1">
      <c r="A334" s="8" t="s">
        <v>28</v>
      </c>
      <c r="B334" s="9" t="s">
        <v>204</v>
      </c>
      <c r="C334" s="9" t="s">
        <v>451</v>
      </c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>
        <v>45998</v>
      </c>
      <c r="P334" s="9" t="s">
        <v>45</v>
      </c>
      <c r="Q334" s="9" t="s">
        <v>46</v>
      </c>
      <c r="R334" s="11"/>
      <c r="S334" s="11">
        <v>6</v>
      </c>
      <c r="T334" s="10">
        <v>46026</v>
      </c>
      <c r="U334" s="11"/>
      <c r="V334" s="11" t="s">
        <v>452</v>
      </c>
      <c r="W334" s="11"/>
      <c r="X334" s="11"/>
    </row>
    <row r="335" spans="1:24" ht="15.75" customHeight="1">
      <c r="A335" s="8" t="s">
        <v>28</v>
      </c>
      <c r="B335" s="9" t="s">
        <v>44</v>
      </c>
      <c r="C335" s="9" t="s">
        <v>248</v>
      </c>
      <c r="D335" s="9" t="s">
        <v>386</v>
      </c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>
        <v>45998</v>
      </c>
      <c r="P335" s="9" t="s">
        <v>45</v>
      </c>
      <c r="Q335" s="9" t="s">
        <v>46</v>
      </c>
      <c r="R335" s="11"/>
      <c r="S335" s="11">
        <v>6</v>
      </c>
      <c r="T335" s="10">
        <v>46033</v>
      </c>
      <c r="U335" s="11"/>
      <c r="V335" s="11" t="s">
        <v>251</v>
      </c>
      <c r="W335" s="11"/>
      <c r="X335" s="11"/>
    </row>
    <row r="336" spans="1:24" ht="15.75" customHeight="1">
      <c r="A336" s="8" t="s">
        <v>28</v>
      </c>
      <c r="B336" s="9" t="s">
        <v>127</v>
      </c>
      <c r="C336" s="9" t="s">
        <v>162</v>
      </c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>
        <v>46005</v>
      </c>
      <c r="P336" s="9" t="s">
        <v>45</v>
      </c>
      <c r="Q336" s="9" t="s">
        <v>46</v>
      </c>
      <c r="R336" s="11"/>
      <c r="S336" s="11">
        <v>6</v>
      </c>
      <c r="T336" s="10">
        <v>46040</v>
      </c>
      <c r="U336" s="11"/>
      <c r="V336" s="11" t="s">
        <v>165</v>
      </c>
      <c r="W336" s="11"/>
      <c r="X336" s="11"/>
    </row>
    <row r="337" spans="1:24" ht="15.75" customHeight="1">
      <c r="A337" s="8" t="s">
        <v>28</v>
      </c>
      <c r="B337" s="9" t="s">
        <v>43</v>
      </c>
      <c r="C337" s="9" t="s">
        <v>305</v>
      </c>
      <c r="D337" s="9" t="s">
        <v>482</v>
      </c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>
        <v>46026</v>
      </c>
      <c r="P337" s="9" t="s">
        <v>45</v>
      </c>
      <c r="Q337" s="9" t="s">
        <v>46</v>
      </c>
      <c r="R337" s="11"/>
      <c r="S337" s="11">
        <v>5</v>
      </c>
      <c r="T337" s="10">
        <v>46061</v>
      </c>
      <c r="U337" s="11"/>
      <c r="V337" s="11" t="s">
        <v>308</v>
      </c>
      <c r="W337" s="11"/>
      <c r="X337" s="11"/>
    </row>
    <row r="338" spans="1:24" ht="15.75" customHeight="1">
      <c r="A338" s="8" t="s">
        <v>28</v>
      </c>
      <c r="B338" s="9" t="s">
        <v>189</v>
      </c>
      <c r="C338" s="9" t="s">
        <v>190</v>
      </c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>
        <v>46026</v>
      </c>
      <c r="P338" s="9" t="s">
        <v>45</v>
      </c>
      <c r="Q338" s="9" t="s">
        <v>103</v>
      </c>
      <c r="R338" s="11" t="s">
        <v>490</v>
      </c>
      <c r="S338" s="11">
        <v>5</v>
      </c>
      <c r="T338" s="10">
        <v>46061</v>
      </c>
      <c r="U338" s="11"/>
      <c r="V338" s="11" t="s">
        <v>193</v>
      </c>
      <c r="W338" s="11"/>
      <c r="X338" s="11"/>
    </row>
    <row r="339" spans="1:24" ht="15.75" customHeight="1">
      <c r="A339" s="8" t="s">
        <v>28</v>
      </c>
      <c r="B339" s="9" t="s">
        <v>29</v>
      </c>
      <c r="C339" s="9" t="s">
        <v>30</v>
      </c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>
        <v>46033</v>
      </c>
      <c r="P339" s="9" t="s">
        <v>45</v>
      </c>
      <c r="Q339" s="9" t="s">
        <v>46</v>
      </c>
      <c r="R339" s="11"/>
      <c r="S339" s="11">
        <v>6</v>
      </c>
      <c r="T339" s="10">
        <v>46068</v>
      </c>
      <c r="U339" s="11"/>
      <c r="V339" s="11" t="s">
        <v>35</v>
      </c>
      <c r="W339" s="11"/>
      <c r="X339" s="11"/>
    </row>
    <row r="340" spans="1:24" ht="15.75" customHeight="1">
      <c r="A340" s="8" t="s">
        <v>28</v>
      </c>
      <c r="B340" s="9" t="s">
        <v>126</v>
      </c>
      <c r="C340" s="9" t="s">
        <v>350</v>
      </c>
      <c r="D340" s="9" t="s">
        <v>492</v>
      </c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>
        <v>46033</v>
      </c>
      <c r="P340" s="9" t="s">
        <v>45</v>
      </c>
      <c r="Q340" s="9" t="s">
        <v>46</v>
      </c>
      <c r="R340" s="11"/>
      <c r="S340" s="11">
        <v>30</v>
      </c>
      <c r="T340" s="10">
        <v>46068</v>
      </c>
      <c r="U340" s="11"/>
      <c r="V340" s="11" t="s">
        <v>351</v>
      </c>
      <c r="W340" s="11"/>
      <c r="X340" s="11"/>
    </row>
    <row r="341" spans="1:24" ht="15.75" customHeight="1">
      <c r="A341" s="8" t="s">
        <v>28</v>
      </c>
      <c r="B341" s="9" t="s">
        <v>44</v>
      </c>
      <c r="C341" s="9" t="s">
        <v>248</v>
      </c>
      <c r="D341" s="9" t="s">
        <v>176</v>
      </c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>
        <v>46068</v>
      </c>
      <c r="P341" s="9" t="s">
        <v>45</v>
      </c>
      <c r="Q341" s="9" t="s">
        <v>46</v>
      </c>
      <c r="R341" s="11"/>
      <c r="S341" s="11">
        <v>6</v>
      </c>
      <c r="T341" s="10">
        <v>46103</v>
      </c>
      <c r="U341" s="11"/>
      <c r="V341" s="11" t="s">
        <v>251</v>
      </c>
      <c r="W341" s="11"/>
      <c r="X341" s="11"/>
    </row>
    <row r="342" spans="1:24" ht="15.75" customHeight="1">
      <c r="A342" s="8" t="s">
        <v>28</v>
      </c>
      <c r="B342" s="9" t="s">
        <v>127</v>
      </c>
      <c r="C342" s="9" t="s">
        <v>162</v>
      </c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>
        <v>46075</v>
      </c>
      <c r="P342" s="9" t="s">
        <v>45</v>
      </c>
      <c r="Q342" s="9" t="s">
        <v>46</v>
      </c>
      <c r="R342" s="11"/>
      <c r="S342" s="11">
        <v>30</v>
      </c>
      <c r="T342" s="10">
        <v>46110</v>
      </c>
      <c r="U342" s="11"/>
      <c r="V342" s="11" t="s">
        <v>165</v>
      </c>
      <c r="W342" s="11"/>
      <c r="X342" s="11"/>
    </row>
    <row r="343" spans="1:24" ht="15.75" customHeight="1">
      <c r="A343" s="8" t="s">
        <v>501</v>
      </c>
      <c r="B343" s="9"/>
      <c r="C343" s="9"/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9"/>
      <c r="Q343" s="9"/>
      <c r="R343" s="11"/>
      <c r="S343" s="11"/>
      <c r="T343" s="10"/>
      <c r="U343" s="11"/>
      <c r="V343" s="11"/>
      <c r="W343" s="11"/>
      <c r="X343" s="11"/>
    </row>
    <row r="344" spans="1:24" ht="15.75" customHeight="1">
      <c r="A344" s="8" t="s">
        <v>501</v>
      </c>
      <c r="B344" s="9"/>
      <c r="C344" s="9"/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9"/>
      <c r="Q344" s="9"/>
      <c r="R344" s="11"/>
      <c r="S344" s="11"/>
      <c r="T344" s="10"/>
      <c r="U344" s="11"/>
      <c r="V344" s="11"/>
      <c r="W344" s="11"/>
      <c r="X344" s="11"/>
    </row>
    <row r="345" spans="1:24" ht="15.75" customHeight="1">
      <c r="A345" s="8" t="s">
        <v>501</v>
      </c>
      <c r="B345" s="9"/>
      <c r="C345" s="9"/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9"/>
      <c r="Q345" s="9"/>
      <c r="R345" s="11"/>
      <c r="S345" s="11"/>
      <c r="T345" s="10"/>
      <c r="U345" s="11"/>
      <c r="V345" s="11"/>
      <c r="W345" s="11"/>
      <c r="X345" s="11"/>
    </row>
    <row r="346" spans="1:24" ht="15.75" customHeight="1">
      <c r="A346" s="8" t="s">
        <v>501</v>
      </c>
      <c r="B346" s="9"/>
      <c r="C346" s="9"/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9"/>
      <c r="Q346" s="9"/>
      <c r="R346" s="11"/>
      <c r="S346" s="11"/>
      <c r="T346" s="10"/>
      <c r="U346" s="11"/>
      <c r="V346" s="11"/>
      <c r="W346" s="11"/>
      <c r="X346" s="11"/>
    </row>
    <row r="347" spans="1:24" ht="15.75" customHeight="1">
      <c r="A347" s="8" t="s">
        <v>501</v>
      </c>
      <c r="B347" s="9"/>
      <c r="C347" s="9"/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9"/>
      <c r="Q347" s="9"/>
      <c r="R347" s="11"/>
      <c r="S347" s="11"/>
      <c r="T347" s="10"/>
      <c r="U347" s="11"/>
      <c r="V347" s="11"/>
      <c r="W347" s="11"/>
      <c r="X347" s="11"/>
    </row>
    <row r="348" spans="1:24" ht="15.75" customHeight="1">
      <c r="A348" s="8" t="s">
        <v>501</v>
      </c>
      <c r="B348" s="9"/>
      <c r="C348" s="9"/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9"/>
      <c r="Q348" s="9"/>
      <c r="R348" s="11"/>
      <c r="S348" s="11"/>
      <c r="T348" s="10"/>
      <c r="U348" s="11"/>
      <c r="V348" s="11"/>
      <c r="W348" s="11"/>
      <c r="X348" s="11"/>
    </row>
    <row r="349" spans="1:24" ht="15.75" customHeight="1">
      <c r="A349" s="8" t="s">
        <v>501</v>
      </c>
      <c r="B349" s="9"/>
      <c r="C349" s="9"/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9"/>
      <c r="Q349" s="9"/>
      <c r="R349" s="11"/>
      <c r="S349" s="11"/>
      <c r="T349" s="10"/>
      <c r="U349" s="11"/>
      <c r="V349" s="11"/>
      <c r="W349" s="11"/>
      <c r="X349" s="11"/>
    </row>
    <row r="350" spans="1:24" ht="15.75" customHeight="1">
      <c r="A350" s="8" t="s">
        <v>501</v>
      </c>
      <c r="B350" s="9"/>
      <c r="C350" s="9"/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9"/>
      <c r="Q350" s="9"/>
      <c r="R350" s="11"/>
      <c r="S350" s="11"/>
      <c r="T350" s="10"/>
      <c r="U350" s="11"/>
      <c r="V350" s="11"/>
      <c r="W350" s="11"/>
      <c r="X350" s="11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9"/>
  <sheetViews>
    <sheetView workbookViewId="0"/>
  </sheetViews>
  <sheetFormatPr baseColWidth="10" defaultColWidth="12.5703125" defaultRowHeight="15.75" customHeight="1"/>
  <sheetData>
    <row r="1" spans="1:4">
      <c r="A1" s="12" t="s">
        <v>502</v>
      </c>
      <c r="B1" s="13" t="s">
        <v>503</v>
      </c>
      <c r="C1" s="13" t="s">
        <v>504</v>
      </c>
      <c r="D1" s="14" t="s">
        <v>505</v>
      </c>
    </row>
    <row r="2" spans="1:4">
      <c r="A2" s="15" t="str">
        <f ca="1">IFERROR(__xludf.DUMMYFUNCTION("QUERY(IMPORTRANGE(""https://docs.google.com/spreadsheets/d/19kKojOXGwCHLXym0lHdis2AmI6oS_C1opI8jtzkz3rE/edit?gid=417875951#gid=417875951"",""3. LM_PROD-ENVIVO!A11:F""),""Select Col1,Col3,Col4 WHERE Col1 is not null"",0)"),"SAP")</f>
        <v>SAP</v>
      </c>
      <c r="B2" s="15" t="str">
        <f ca="1">IFERROR(__xludf.DUMMYFUNCTION("""COMPUTED_VALUE"""),"CURSO")</f>
        <v>CURSO</v>
      </c>
      <c r="C2" s="15" t="str">
        <f ca="1">IFERROR(__xludf.DUMMYFUNCTION("""COMPUTED_VALUE"""),"SA-CZ-06")</f>
        <v>SA-CZ-06</v>
      </c>
      <c r="D2" s="15" t="str">
        <f t="shared" ref="D2:D999" ca="1" si="0">IF(B2="ESP.","ESP",A2)</f>
        <v>SAP</v>
      </c>
    </row>
    <row r="3" spans="1:4">
      <c r="A3" s="15" t="str">
        <f ca="1">IFERROR(__xludf.DUMMYFUNCTION("""COMPUTED_VALUE"""),"SAP")</f>
        <v>SAP</v>
      </c>
      <c r="B3" s="15" t="str">
        <f ca="1">IFERROR(__xludf.DUMMYFUNCTION("""COMPUTED_VALUE"""),"CURSO")</f>
        <v>CURSO</v>
      </c>
      <c r="C3" s="15" t="str">
        <f ca="1">IFERROR(__xludf.DUMMYFUNCTION("""COMPUTED_VALUE"""),"SA-CZ-07")</f>
        <v>SA-CZ-07</v>
      </c>
      <c r="D3" s="15" t="str">
        <f t="shared" ca="1" si="0"/>
        <v>SAP</v>
      </c>
    </row>
    <row r="4" spans="1:4">
      <c r="A4" s="15" t="str">
        <f ca="1">IFERROR(__xludf.DUMMYFUNCTION("""COMPUTED_VALUE"""),"SAP")</f>
        <v>SAP</v>
      </c>
      <c r="B4" s="15" t="str">
        <f ca="1">IFERROR(__xludf.DUMMYFUNCTION("""COMPUTED_VALUE"""),"CURSO")</f>
        <v>CURSO</v>
      </c>
      <c r="C4" s="15" t="str">
        <f ca="1">IFERROR(__xludf.DUMMYFUNCTION("""COMPUTED_VALUE"""),"SA-CZ-08")</f>
        <v>SA-CZ-08</v>
      </c>
      <c r="D4" s="15" t="str">
        <f t="shared" ca="1" si="0"/>
        <v>SAP</v>
      </c>
    </row>
    <row r="5" spans="1:4">
      <c r="A5" s="15" t="str">
        <f ca="1">IFERROR(__xludf.DUMMYFUNCTION("""COMPUTED_VALUE"""),"SAP")</f>
        <v>SAP</v>
      </c>
      <c r="B5" s="15" t="str">
        <f ca="1">IFERROR(__xludf.DUMMYFUNCTION("""COMPUTED_VALUE"""),"CURSO")</f>
        <v>CURSO</v>
      </c>
      <c r="C5" s="15" t="str">
        <f ca="1">IFERROR(__xludf.DUMMYFUNCTION("""COMPUTED_VALUE"""),"SA-CZ-09")</f>
        <v>SA-CZ-09</v>
      </c>
      <c r="D5" s="15" t="str">
        <f t="shared" ca="1" si="0"/>
        <v>SAP</v>
      </c>
    </row>
    <row r="6" spans="1:4">
      <c r="A6" s="15" t="str">
        <f ca="1">IFERROR(__xludf.DUMMYFUNCTION("""COMPUTED_VALUE"""),"SAP")</f>
        <v>SAP</v>
      </c>
      <c r="B6" s="15" t="str">
        <f ca="1">IFERROR(__xludf.DUMMYFUNCTION("""COMPUTED_VALUE"""),"CURSO")</f>
        <v>CURSO</v>
      </c>
      <c r="C6" s="15" t="str">
        <f ca="1">IFERROR(__xludf.DUMMYFUNCTION("""COMPUTED_VALUE"""),"SA-CZ-10")</f>
        <v>SA-CZ-10</v>
      </c>
      <c r="D6" s="15" t="str">
        <f t="shared" ca="1" si="0"/>
        <v>SAP</v>
      </c>
    </row>
    <row r="7" spans="1:4">
      <c r="A7" s="15" t="str">
        <f ca="1">IFERROR(__xludf.DUMMYFUNCTION("""COMPUTED_VALUE"""),"SAP")</f>
        <v>SAP</v>
      </c>
      <c r="B7" s="15" t="str">
        <f ca="1">IFERROR(__xludf.DUMMYFUNCTION("""COMPUTED_VALUE"""),"CURSO")</f>
        <v>CURSO</v>
      </c>
      <c r="C7" s="15" t="str">
        <f ca="1">IFERROR(__xludf.DUMMYFUNCTION("""COMPUTED_VALUE"""),"SA-CZ-11")</f>
        <v>SA-CZ-11</v>
      </c>
      <c r="D7" s="15" t="str">
        <f t="shared" ca="1" si="0"/>
        <v>SAP</v>
      </c>
    </row>
    <row r="8" spans="1:4">
      <c r="A8" s="15" t="str">
        <f ca="1">IFERROR(__xludf.DUMMYFUNCTION("""COMPUTED_VALUE"""),"SAP")</f>
        <v>SAP</v>
      </c>
      <c r="B8" s="15" t="str">
        <f ca="1">IFERROR(__xludf.DUMMYFUNCTION("""COMPUTED_VALUE"""),"CURSO")</f>
        <v>CURSO</v>
      </c>
      <c r="C8" s="15" t="str">
        <f ca="1">IFERROR(__xludf.DUMMYFUNCTION("""COMPUTED_VALUE"""),"SA-CZ-12")</f>
        <v>SA-CZ-12</v>
      </c>
      <c r="D8" s="15" t="str">
        <f t="shared" ca="1" si="0"/>
        <v>SAP</v>
      </c>
    </row>
    <row r="9" spans="1:4">
      <c r="A9" s="15" t="str">
        <f ca="1">IFERROR(__xludf.DUMMYFUNCTION("""COMPUTED_VALUE"""),"SAP")</f>
        <v>SAP</v>
      </c>
      <c r="B9" s="15" t="str">
        <f ca="1">IFERROR(__xludf.DUMMYFUNCTION("""COMPUTED_VALUE"""),"CURSO")</f>
        <v>CURSO</v>
      </c>
      <c r="C9" s="15" t="str">
        <f ca="1">IFERROR(__xludf.DUMMYFUNCTION("""COMPUTED_VALUE"""),"SA-CZ-13")</f>
        <v>SA-CZ-13</v>
      </c>
      <c r="D9" s="15" t="str">
        <f t="shared" ca="1" si="0"/>
        <v>SAP</v>
      </c>
    </row>
    <row r="10" spans="1:4">
      <c r="A10" s="15" t="str">
        <f ca="1">IFERROR(__xludf.DUMMYFUNCTION("""COMPUTED_VALUE"""),"SAP")</f>
        <v>SAP</v>
      </c>
      <c r="B10" s="15" t="str">
        <f ca="1">IFERROR(__xludf.DUMMYFUNCTION("""COMPUTED_VALUE"""),"CURSO")</f>
        <v>CURSO</v>
      </c>
      <c r="C10" s="15" t="str">
        <f ca="1">IFERROR(__xludf.DUMMYFUNCTION("""COMPUTED_VALUE"""),"SA-CP-11")</f>
        <v>SA-CP-11</v>
      </c>
      <c r="D10" s="15" t="str">
        <f t="shared" ca="1" si="0"/>
        <v>SAP</v>
      </c>
    </row>
    <row r="11" spans="1:4">
      <c r="A11" s="15" t="str">
        <f ca="1">IFERROR(__xludf.DUMMYFUNCTION("""COMPUTED_VALUE"""),"SAP")</f>
        <v>SAP</v>
      </c>
      <c r="B11" s="15" t="str">
        <f ca="1">IFERROR(__xludf.DUMMYFUNCTION("""COMPUTED_VALUE"""),"CURSO")</f>
        <v>CURSO</v>
      </c>
      <c r="C11" s="15" t="str">
        <f ca="1">IFERROR(__xludf.DUMMYFUNCTION("""COMPUTED_VALUE"""),"SA-CP-12")</f>
        <v>SA-CP-12</v>
      </c>
      <c r="D11" s="15" t="str">
        <f t="shared" ca="1" si="0"/>
        <v>SAP</v>
      </c>
    </row>
    <row r="12" spans="1:4">
      <c r="A12" s="15" t="str">
        <f ca="1">IFERROR(__xludf.DUMMYFUNCTION("""COMPUTED_VALUE"""),"SAP")</f>
        <v>SAP</v>
      </c>
      <c r="B12" s="15" t="str">
        <f ca="1">IFERROR(__xludf.DUMMYFUNCTION("""COMPUTED_VALUE"""),"CURSO")</f>
        <v>CURSO</v>
      </c>
      <c r="C12" s="15" t="str">
        <f ca="1">IFERROR(__xludf.DUMMYFUNCTION("""COMPUTED_VALUE"""),"SA-CZ-14")</f>
        <v>SA-CZ-14</v>
      </c>
      <c r="D12" s="15" t="str">
        <f t="shared" ca="1" si="0"/>
        <v>SAP</v>
      </c>
    </row>
    <row r="13" spans="1:4">
      <c r="A13" s="15" t="str">
        <f ca="1">IFERROR(__xludf.DUMMYFUNCTION("""COMPUTED_VALUE"""),"SAP")</f>
        <v>SAP</v>
      </c>
      <c r="B13" s="15" t="str">
        <f ca="1">IFERROR(__xludf.DUMMYFUNCTION("""COMPUTED_VALUE"""),"ESP.")</f>
        <v>ESP.</v>
      </c>
      <c r="C13" s="15" t="str">
        <f ca="1">IFERROR(__xludf.DUMMYFUNCTION("""COMPUTED_VALUE"""),"SA-EZ-02")</f>
        <v>SA-EZ-02</v>
      </c>
      <c r="D13" s="15" t="str">
        <f t="shared" ca="1" si="0"/>
        <v>ESP</v>
      </c>
    </row>
    <row r="14" spans="1:4">
      <c r="A14" s="15" t="str">
        <f ca="1">IFERROR(__xludf.DUMMYFUNCTION("""COMPUTED_VALUE"""),"SAP")</f>
        <v>SAP</v>
      </c>
      <c r="B14" s="15" t="str">
        <f ca="1">IFERROR(__xludf.DUMMYFUNCTION("""COMPUTED_VALUE"""),"ESP.")</f>
        <v>ESP.</v>
      </c>
      <c r="C14" s="15" t="str">
        <f ca="1">IFERROR(__xludf.DUMMYFUNCTION("""COMPUTED_VALUE"""),"SA-EZ-03")</f>
        <v>SA-EZ-03</v>
      </c>
      <c r="D14" s="15" t="str">
        <f t="shared" ca="1" si="0"/>
        <v>ESP</v>
      </c>
    </row>
    <row r="15" spans="1:4">
      <c r="A15" s="15" t="str">
        <f ca="1">IFERROR(__xludf.DUMMYFUNCTION("""COMPUTED_VALUE"""),"SAP")</f>
        <v>SAP</v>
      </c>
      <c r="B15" s="15" t="str">
        <f ca="1">IFERROR(__xludf.DUMMYFUNCTION("""COMPUTED_VALUE"""),"ESP.")</f>
        <v>ESP.</v>
      </c>
      <c r="C15" s="15" t="str">
        <f ca="1">IFERROR(__xludf.DUMMYFUNCTION("""COMPUTED_VALUE"""),"SA-EZ-04")</f>
        <v>SA-EZ-04</v>
      </c>
      <c r="D15" s="15" t="str">
        <f t="shared" ca="1" si="0"/>
        <v>ESP</v>
      </c>
    </row>
    <row r="16" spans="1:4">
      <c r="A16" s="15" t="str">
        <f ca="1">IFERROR(__xludf.DUMMYFUNCTION("""COMPUTED_VALUE"""),"SAP")</f>
        <v>SAP</v>
      </c>
      <c r="B16" s="15" t="str">
        <f ca="1">IFERROR(__xludf.DUMMYFUNCTION("""COMPUTED_VALUE"""),"ESP.")</f>
        <v>ESP.</v>
      </c>
      <c r="C16" s="15" t="str">
        <f ca="1">IFERROR(__xludf.DUMMYFUNCTION("""COMPUTED_VALUE"""),"SA-EZ-05")</f>
        <v>SA-EZ-05</v>
      </c>
      <c r="D16" s="15" t="str">
        <f t="shared" ca="1" si="0"/>
        <v>ESP</v>
      </c>
    </row>
    <row r="17" spans="1:4">
      <c r="A17" s="15" t="str">
        <f ca="1">IFERROR(__xludf.DUMMYFUNCTION("""COMPUTED_VALUE"""),"SAP")</f>
        <v>SAP</v>
      </c>
      <c r="B17" s="15" t="str">
        <f ca="1">IFERROR(__xludf.DUMMYFUNCTION("""COMPUTED_VALUE"""),"ESP.")</f>
        <v>ESP.</v>
      </c>
      <c r="C17" s="15" t="str">
        <f ca="1">IFERROR(__xludf.DUMMYFUNCTION("""COMPUTED_VALUE"""),"SA-EZ-06")</f>
        <v>SA-EZ-06</v>
      </c>
      <c r="D17" s="15" t="str">
        <f t="shared" ca="1" si="0"/>
        <v>ESP</v>
      </c>
    </row>
    <row r="18" spans="1:4">
      <c r="A18" s="15" t="str">
        <f ca="1">IFERROR(__xludf.DUMMYFUNCTION("""COMPUTED_VALUE"""),"SAP")</f>
        <v>SAP</v>
      </c>
      <c r="B18" s="15" t="str">
        <f ca="1">IFERROR(__xludf.DUMMYFUNCTION("""COMPUTED_VALUE"""),"ESP.")</f>
        <v>ESP.</v>
      </c>
      <c r="C18" s="15" t="str">
        <f ca="1">IFERROR(__xludf.DUMMYFUNCTION("""COMPUTED_VALUE"""),"SA-EZ-07")</f>
        <v>SA-EZ-07</v>
      </c>
      <c r="D18" s="15" t="str">
        <f t="shared" ca="1" si="0"/>
        <v>ESP</v>
      </c>
    </row>
    <row r="19" spans="1:4">
      <c r="A19" s="15" t="str">
        <f ca="1">IFERROR(__xludf.DUMMYFUNCTION("""COMPUTED_VALUE"""),"EXCEL")</f>
        <v>EXCEL</v>
      </c>
      <c r="B19" s="15" t="str">
        <f ca="1">IFERROR(__xludf.DUMMYFUNCTION("""COMPUTED_VALUE"""),"CURSO")</f>
        <v>CURSO</v>
      </c>
      <c r="C19" s="15" t="str">
        <f ca="1">IFERROR(__xludf.DUMMYFUNCTION("""COMPUTED_VALUE"""),"EX-CZ-01")</f>
        <v>EX-CZ-01</v>
      </c>
      <c r="D19" s="15" t="str">
        <f t="shared" ca="1" si="0"/>
        <v>EXCEL</v>
      </c>
    </row>
    <row r="20" spans="1:4">
      <c r="A20" s="15" t="str">
        <f ca="1">IFERROR(__xludf.DUMMYFUNCTION("""COMPUTED_VALUE"""),"EXCEL")</f>
        <v>EXCEL</v>
      </c>
      <c r="B20" s="15" t="str">
        <f ca="1">IFERROR(__xludf.DUMMYFUNCTION("""COMPUTED_VALUE"""),"CURSO")</f>
        <v>CURSO</v>
      </c>
      <c r="C20" s="15" t="str">
        <f ca="1">IFERROR(__xludf.DUMMYFUNCTION("""COMPUTED_VALUE"""),"EX-CZ-02")</f>
        <v>EX-CZ-02</v>
      </c>
      <c r="D20" s="15" t="str">
        <f t="shared" ca="1" si="0"/>
        <v>EXCEL</v>
      </c>
    </row>
    <row r="21" spans="1:4">
      <c r="A21" s="15" t="str">
        <f ca="1">IFERROR(__xludf.DUMMYFUNCTION("""COMPUTED_VALUE"""),"EXCEL")</f>
        <v>EXCEL</v>
      </c>
      <c r="B21" s="15" t="str">
        <f ca="1">IFERROR(__xludf.DUMMYFUNCTION("""COMPUTED_VALUE"""),"CURSO")</f>
        <v>CURSO</v>
      </c>
      <c r="C21" s="15" t="str">
        <f ca="1">IFERROR(__xludf.DUMMYFUNCTION("""COMPUTED_VALUE"""),"EX-CZ-03")</f>
        <v>EX-CZ-03</v>
      </c>
      <c r="D21" s="15" t="str">
        <f t="shared" ca="1" si="0"/>
        <v>EXCEL</v>
      </c>
    </row>
    <row r="22" spans="1:4">
      <c r="A22" s="15" t="str">
        <f ca="1">IFERROR(__xludf.DUMMYFUNCTION("""COMPUTED_VALUE"""),"EXCEL")</f>
        <v>EXCEL</v>
      </c>
      <c r="B22" s="15" t="str">
        <f ca="1">IFERROR(__xludf.DUMMYFUNCTION("""COMPUTED_VALUE"""),"CURSO")</f>
        <v>CURSO</v>
      </c>
      <c r="C22" s="15" t="str">
        <f ca="1">IFERROR(__xludf.DUMMYFUNCTION("""COMPUTED_VALUE"""),"EX-CZ-04")</f>
        <v>EX-CZ-04</v>
      </c>
      <c r="D22" s="15" t="str">
        <f t="shared" ca="1" si="0"/>
        <v>EXCEL</v>
      </c>
    </row>
    <row r="23" spans="1:4">
      <c r="A23" s="15" t="str">
        <f ca="1">IFERROR(__xludf.DUMMYFUNCTION("""COMPUTED_VALUE"""),"EXCEL")</f>
        <v>EXCEL</v>
      </c>
      <c r="B23" s="15" t="str">
        <f ca="1">IFERROR(__xludf.DUMMYFUNCTION("""COMPUTED_VALUE"""),"ESP.")</f>
        <v>ESP.</v>
      </c>
      <c r="C23" s="15" t="str">
        <f ca="1">IFERROR(__xludf.DUMMYFUNCTION("""COMPUTED_VALUE"""),"EX-EZ-01")</f>
        <v>EX-EZ-01</v>
      </c>
      <c r="D23" s="15" t="str">
        <f t="shared" ca="1" si="0"/>
        <v>ESP</v>
      </c>
    </row>
    <row r="24" spans="1:4">
      <c r="A24" s="15" t="str">
        <f ca="1">IFERROR(__xludf.DUMMYFUNCTION("""COMPUTED_VALUE"""),"EXCEL")</f>
        <v>EXCEL</v>
      </c>
      <c r="B24" s="15" t="str">
        <f ca="1">IFERROR(__xludf.DUMMYFUNCTION("""COMPUTED_VALUE"""),"ESP.")</f>
        <v>ESP.</v>
      </c>
      <c r="C24" s="15" t="str">
        <f ca="1">IFERROR(__xludf.DUMMYFUNCTION("""COMPUTED_VALUE"""),"EX-EZ-02")</f>
        <v>EX-EZ-02</v>
      </c>
      <c r="D24" s="15" t="str">
        <f t="shared" ca="1" si="0"/>
        <v>ESP</v>
      </c>
    </row>
    <row r="25" spans="1:4">
      <c r="A25" s="15" t="str">
        <f ca="1">IFERROR(__xludf.DUMMYFUNCTION("""COMPUTED_VALUE"""),"EXCEL")</f>
        <v>EXCEL</v>
      </c>
      <c r="B25" s="15" t="str">
        <f ca="1">IFERROR(__xludf.DUMMYFUNCTION("""COMPUTED_VALUE"""),"ESP.")</f>
        <v>ESP.</v>
      </c>
      <c r="C25" s="15" t="str">
        <f ca="1">IFERROR(__xludf.DUMMYFUNCTION("""COMPUTED_VALUE"""),"EX-EZ-03")</f>
        <v>EX-EZ-03</v>
      </c>
      <c r="D25" s="15" t="str">
        <f t="shared" ca="1" si="0"/>
        <v>ESP</v>
      </c>
    </row>
    <row r="26" spans="1:4">
      <c r="A26" s="15" t="str">
        <f ca="1">IFERROR(__xludf.DUMMYFUNCTION("""COMPUTED_VALUE"""),"BI")</f>
        <v>BI</v>
      </c>
      <c r="B26" s="15" t="str">
        <f ca="1">IFERROR(__xludf.DUMMYFUNCTION("""COMPUTED_VALUE"""),"CURSO")</f>
        <v>CURSO</v>
      </c>
      <c r="C26" s="15" t="str">
        <f ca="1">IFERROR(__xludf.DUMMYFUNCTION("""COMPUTED_VALUE"""),"BI-CZ-01")</f>
        <v>BI-CZ-01</v>
      </c>
      <c r="D26" s="15" t="str">
        <f t="shared" ca="1" si="0"/>
        <v>BI</v>
      </c>
    </row>
    <row r="27" spans="1:4">
      <c r="A27" s="15" t="str">
        <f ca="1">IFERROR(__xludf.DUMMYFUNCTION("""COMPUTED_VALUE"""),"BI")</f>
        <v>BI</v>
      </c>
      <c r="B27" s="15" t="str">
        <f ca="1">IFERROR(__xludf.DUMMYFUNCTION("""COMPUTED_VALUE"""),"CURSO")</f>
        <v>CURSO</v>
      </c>
      <c r="C27" s="15" t="str">
        <f ca="1">IFERROR(__xludf.DUMMYFUNCTION("""COMPUTED_VALUE"""),"BI-CZ-02")</f>
        <v>BI-CZ-02</v>
      </c>
      <c r="D27" s="15" t="str">
        <f t="shared" ca="1" si="0"/>
        <v>BI</v>
      </c>
    </row>
    <row r="28" spans="1:4">
      <c r="A28" s="15" t="str">
        <f ca="1">IFERROR(__xludf.DUMMYFUNCTION("""COMPUTED_VALUE"""),"BI")</f>
        <v>BI</v>
      </c>
      <c r="B28" s="15" t="str">
        <f ca="1">IFERROR(__xludf.DUMMYFUNCTION("""COMPUTED_VALUE"""),"CURSO")</f>
        <v>CURSO</v>
      </c>
      <c r="C28" s="15" t="str">
        <f ca="1">IFERROR(__xludf.DUMMYFUNCTION("""COMPUTED_VALUE"""),"BI-CZ-03")</f>
        <v>BI-CZ-03</v>
      </c>
      <c r="D28" s="15" t="str">
        <f t="shared" ca="1" si="0"/>
        <v>BI</v>
      </c>
    </row>
    <row r="29" spans="1:4">
      <c r="A29" s="15" t="str">
        <f ca="1">IFERROR(__xludf.DUMMYFUNCTION("""COMPUTED_VALUE"""),"BI")</f>
        <v>BI</v>
      </c>
      <c r="B29" s="15" t="str">
        <f ca="1">IFERROR(__xludf.DUMMYFUNCTION("""COMPUTED_VALUE"""),"CURSO")</f>
        <v>CURSO</v>
      </c>
      <c r="C29" s="15" t="str">
        <f ca="1">IFERROR(__xludf.DUMMYFUNCTION("""COMPUTED_VALUE"""),"BI-CZ-04")</f>
        <v>BI-CZ-04</v>
      </c>
      <c r="D29" s="15" t="str">
        <f t="shared" ca="1" si="0"/>
        <v>BI</v>
      </c>
    </row>
    <row r="30" spans="1:4">
      <c r="A30" s="15" t="str">
        <f ca="1">IFERROR(__xludf.DUMMYFUNCTION("""COMPUTED_VALUE"""),"BI")</f>
        <v>BI</v>
      </c>
      <c r="B30" s="15" t="str">
        <f ca="1">IFERROR(__xludf.DUMMYFUNCTION("""COMPUTED_VALUE"""),"CURSO")</f>
        <v>CURSO</v>
      </c>
      <c r="C30" s="15" t="str">
        <f ca="1">IFERROR(__xludf.DUMMYFUNCTION("""COMPUTED_VALUE"""),"BI-CP-03")</f>
        <v>BI-CP-03</v>
      </c>
      <c r="D30" s="15" t="str">
        <f t="shared" ca="1" si="0"/>
        <v>BI</v>
      </c>
    </row>
    <row r="31" spans="1:4">
      <c r="A31" s="15" t="str">
        <f ca="1">IFERROR(__xludf.DUMMYFUNCTION("""COMPUTED_VALUE"""),"BI")</f>
        <v>BI</v>
      </c>
      <c r="B31" s="15" t="str">
        <f ca="1">IFERROR(__xludf.DUMMYFUNCTION("""COMPUTED_VALUE"""),"CURSO")</f>
        <v>CURSO</v>
      </c>
      <c r="C31" s="15" t="str">
        <f ca="1">IFERROR(__xludf.DUMMYFUNCTION("""COMPUTED_VALUE"""),"BI-CZ-05")</f>
        <v>BI-CZ-05</v>
      </c>
      <c r="D31" s="15" t="str">
        <f t="shared" ca="1" si="0"/>
        <v>BI</v>
      </c>
    </row>
    <row r="32" spans="1:4">
      <c r="A32" s="15" t="str">
        <f ca="1">IFERROR(__xludf.DUMMYFUNCTION("""COMPUTED_VALUE"""),"BI")</f>
        <v>BI</v>
      </c>
      <c r="B32" s="15" t="str">
        <f ca="1">IFERROR(__xludf.DUMMYFUNCTION("""COMPUTED_VALUE"""),"CURSO")</f>
        <v>CURSO</v>
      </c>
      <c r="C32" s="15" t="str">
        <f ca="1">IFERROR(__xludf.DUMMYFUNCTION("""COMPUTED_VALUE"""),"BI-CZ-06")</f>
        <v>BI-CZ-06</v>
      </c>
      <c r="D32" s="15" t="str">
        <f t="shared" ca="1" si="0"/>
        <v>BI</v>
      </c>
    </row>
    <row r="33" spans="1:4">
      <c r="A33" s="15" t="str">
        <f ca="1">IFERROR(__xludf.DUMMYFUNCTION("""COMPUTED_VALUE"""),"BI")</f>
        <v>BI</v>
      </c>
      <c r="B33" s="15" t="str">
        <f ca="1">IFERROR(__xludf.DUMMYFUNCTION("""COMPUTED_VALUE"""),"CURSO")</f>
        <v>CURSO</v>
      </c>
      <c r="C33" s="15" t="str">
        <f ca="1">IFERROR(__xludf.DUMMYFUNCTION("""COMPUTED_VALUE"""),"BI-CZ-09")</f>
        <v>BI-CZ-09</v>
      </c>
      <c r="D33" s="15" t="str">
        <f t="shared" ca="1" si="0"/>
        <v>BI</v>
      </c>
    </row>
    <row r="34" spans="1:4">
      <c r="A34" s="15" t="str">
        <f ca="1">IFERROR(__xludf.DUMMYFUNCTION("""COMPUTED_VALUE"""),"BI")</f>
        <v>BI</v>
      </c>
      <c r="B34" s="15" t="str">
        <f ca="1">IFERROR(__xludf.DUMMYFUNCTION("""COMPUTED_VALUE"""),"CURSO")</f>
        <v>CURSO</v>
      </c>
      <c r="C34" s="15" t="str">
        <f ca="1">IFERROR(__xludf.DUMMYFUNCTION("""COMPUTED_VALUE"""),"BI-CZ-10")</f>
        <v>BI-CZ-10</v>
      </c>
      <c r="D34" s="15" t="str">
        <f t="shared" ca="1" si="0"/>
        <v>BI</v>
      </c>
    </row>
    <row r="35" spans="1:4">
      <c r="A35" s="15" t="str">
        <f ca="1">IFERROR(__xludf.DUMMYFUNCTION("""COMPUTED_VALUE"""),"BI")</f>
        <v>BI</v>
      </c>
      <c r="B35" s="15" t="str">
        <f ca="1">IFERROR(__xludf.DUMMYFUNCTION("""COMPUTED_VALUE"""),"CURSO")</f>
        <v>CURSO</v>
      </c>
      <c r="C35" s="15" t="str">
        <f ca="1">IFERROR(__xludf.DUMMYFUNCTION("""COMPUTED_VALUE"""),"BI-CZ-11")</f>
        <v>BI-CZ-11</v>
      </c>
      <c r="D35" s="15" t="str">
        <f t="shared" ca="1" si="0"/>
        <v>BI</v>
      </c>
    </row>
    <row r="36" spans="1:4">
      <c r="A36" s="15" t="str">
        <f ca="1">IFERROR(__xludf.DUMMYFUNCTION("""COMPUTED_VALUE"""),"BI")</f>
        <v>BI</v>
      </c>
      <c r="B36" s="15" t="str">
        <f ca="1">IFERROR(__xludf.DUMMYFUNCTION("""COMPUTED_VALUE"""),"CURSO")</f>
        <v>CURSO</v>
      </c>
      <c r="C36" s="15" t="str">
        <f ca="1">IFERROR(__xludf.DUMMYFUNCTION("""COMPUTED_VALUE"""),"BI-CZ-12")</f>
        <v>BI-CZ-12</v>
      </c>
      <c r="D36" s="15" t="str">
        <f t="shared" ca="1" si="0"/>
        <v>BI</v>
      </c>
    </row>
    <row r="37" spans="1:4">
      <c r="A37" s="15" t="str">
        <f ca="1">IFERROR(__xludf.DUMMYFUNCTION("""COMPUTED_VALUE"""),"BI")</f>
        <v>BI</v>
      </c>
      <c r="B37" s="15" t="str">
        <f ca="1">IFERROR(__xludf.DUMMYFUNCTION("""COMPUTED_VALUE"""),"CURSO")</f>
        <v>CURSO</v>
      </c>
      <c r="C37" s="15" t="str">
        <f ca="1">IFERROR(__xludf.DUMMYFUNCTION("""COMPUTED_VALUE"""),"BI-CZ-13")</f>
        <v>BI-CZ-13</v>
      </c>
      <c r="D37" s="15" t="str">
        <f t="shared" ca="1" si="0"/>
        <v>BI</v>
      </c>
    </row>
    <row r="38" spans="1:4">
      <c r="A38" s="15" t="str">
        <f ca="1">IFERROR(__xludf.DUMMYFUNCTION("""COMPUTED_VALUE"""),"BI")</f>
        <v>BI</v>
      </c>
      <c r="B38" s="15" t="str">
        <f ca="1">IFERROR(__xludf.DUMMYFUNCTION("""COMPUTED_VALUE"""),"CURSO")</f>
        <v>CURSO</v>
      </c>
      <c r="C38" s="15" t="str">
        <f ca="1">IFERROR(__xludf.DUMMYFUNCTION("""COMPUTED_VALUE"""),"BI-CZ-14")</f>
        <v>BI-CZ-14</v>
      </c>
      <c r="D38" s="15" t="str">
        <f t="shared" ca="1" si="0"/>
        <v>BI</v>
      </c>
    </row>
    <row r="39" spans="1:4">
      <c r="A39" s="15" t="str">
        <f ca="1">IFERROR(__xludf.DUMMYFUNCTION("""COMPUTED_VALUE"""),"BI")</f>
        <v>BI</v>
      </c>
      <c r="B39" s="15" t="str">
        <f ca="1">IFERROR(__xludf.DUMMYFUNCTION("""COMPUTED_VALUE"""),"CURSO")</f>
        <v>CURSO</v>
      </c>
      <c r="C39" s="15" t="str">
        <f ca="1">IFERROR(__xludf.DUMMYFUNCTION("""COMPUTED_VALUE"""),"BI-CP-04")</f>
        <v>BI-CP-04</v>
      </c>
      <c r="D39" s="15" t="str">
        <f t="shared" ca="1" si="0"/>
        <v>BI</v>
      </c>
    </row>
    <row r="40" spans="1:4">
      <c r="A40" s="15" t="str">
        <f ca="1">IFERROR(__xludf.DUMMYFUNCTION("""COMPUTED_VALUE"""),"BI")</f>
        <v>BI</v>
      </c>
      <c r="B40" s="15" t="str">
        <f ca="1">IFERROR(__xludf.DUMMYFUNCTION("""COMPUTED_VALUE"""),"CURSO")</f>
        <v>CURSO</v>
      </c>
      <c r="C40" s="15" t="str">
        <f ca="1">IFERROR(__xludf.DUMMYFUNCTION("""COMPUTED_VALUE"""),"BI-CZ-15")</f>
        <v>BI-CZ-15</v>
      </c>
      <c r="D40" s="15" t="str">
        <f t="shared" ca="1" si="0"/>
        <v>BI</v>
      </c>
    </row>
    <row r="41" spans="1:4">
      <c r="A41" s="15" t="str">
        <f ca="1">IFERROR(__xludf.DUMMYFUNCTION("""COMPUTED_VALUE"""),"BI")</f>
        <v>BI</v>
      </c>
      <c r="B41" s="15" t="str">
        <f ca="1">IFERROR(__xludf.DUMMYFUNCTION("""COMPUTED_VALUE"""),"DIPLOMADO")</f>
        <v>DIPLOMADO</v>
      </c>
      <c r="C41" s="15" t="str">
        <f ca="1">IFERROR(__xludf.DUMMYFUNCTION("""COMPUTED_VALUE"""),"BI-DZ-01")</f>
        <v>BI-DZ-01</v>
      </c>
      <c r="D41" s="15" t="str">
        <f t="shared" ca="1" si="0"/>
        <v>BI</v>
      </c>
    </row>
    <row r="42" spans="1:4">
      <c r="A42" s="15" t="str">
        <f ca="1">IFERROR(__xludf.DUMMYFUNCTION("""COMPUTED_VALUE"""),"BI")</f>
        <v>BI</v>
      </c>
      <c r="B42" s="15" t="str">
        <f ca="1">IFERROR(__xludf.DUMMYFUNCTION("""COMPUTED_VALUE"""),"DIPLOMADO")</f>
        <v>DIPLOMADO</v>
      </c>
      <c r="C42" s="15" t="str">
        <f ca="1">IFERROR(__xludf.DUMMYFUNCTION("""COMPUTED_VALUE"""),"BI-DZ-02")</f>
        <v>BI-DZ-02</v>
      </c>
      <c r="D42" s="15" t="str">
        <f t="shared" ca="1" si="0"/>
        <v>BI</v>
      </c>
    </row>
    <row r="43" spans="1:4">
      <c r="A43" s="15" t="str">
        <f ca="1">IFERROR(__xludf.DUMMYFUNCTION("""COMPUTED_VALUE"""),"BI")</f>
        <v>BI</v>
      </c>
      <c r="B43" s="15" t="str">
        <f ca="1">IFERROR(__xludf.DUMMYFUNCTION("""COMPUTED_VALUE"""),"DIPLOMADO")</f>
        <v>DIPLOMADO</v>
      </c>
      <c r="C43" s="15" t="str">
        <f ca="1">IFERROR(__xludf.DUMMYFUNCTION("""COMPUTED_VALUE"""),"BI-DZ-03")</f>
        <v>BI-DZ-03</v>
      </c>
      <c r="D43" s="15" t="str">
        <f t="shared" ca="1" si="0"/>
        <v>BI</v>
      </c>
    </row>
    <row r="44" spans="1:4">
      <c r="A44" s="15" t="str">
        <f ca="1">IFERROR(__xludf.DUMMYFUNCTION("""COMPUTED_VALUE"""),"BI")</f>
        <v>BI</v>
      </c>
      <c r="B44" s="15" t="str">
        <f ca="1">IFERROR(__xludf.DUMMYFUNCTION("""COMPUTED_VALUE"""),"ESP.")</f>
        <v>ESP.</v>
      </c>
      <c r="C44" s="15" t="str">
        <f ca="1">IFERROR(__xludf.DUMMYFUNCTION("""COMPUTED_VALUE"""),"BI-EZ-01")</f>
        <v>BI-EZ-01</v>
      </c>
      <c r="D44" s="15" t="str">
        <f t="shared" ca="1" si="0"/>
        <v>ESP</v>
      </c>
    </row>
    <row r="45" spans="1:4">
      <c r="A45" s="15" t="str">
        <f ca="1">IFERROR(__xludf.DUMMYFUNCTION("""COMPUTED_VALUE"""),"BI")</f>
        <v>BI</v>
      </c>
      <c r="B45" s="15" t="str">
        <f ca="1">IFERROR(__xludf.DUMMYFUNCTION("""COMPUTED_VALUE"""),"ESP.")</f>
        <v>ESP.</v>
      </c>
      <c r="C45" s="15" t="str">
        <f ca="1">IFERROR(__xludf.DUMMYFUNCTION("""COMPUTED_VALUE"""),"BI-EZ-02")</f>
        <v>BI-EZ-02</v>
      </c>
      <c r="D45" s="15" t="str">
        <f t="shared" ca="1" si="0"/>
        <v>ESP</v>
      </c>
    </row>
    <row r="46" spans="1:4">
      <c r="A46" s="15" t="str">
        <f ca="1">IFERROR(__xludf.DUMMYFUNCTION("""COMPUTED_VALUE"""),"BI")</f>
        <v>BI</v>
      </c>
      <c r="B46" s="15" t="str">
        <f ca="1">IFERROR(__xludf.DUMMYFUNCTION("""COMPUTED_VALUE"""),"ESP.")</f>
        <v>ESP.</v>
      </c>
      <c r="C46" s="15" t="str">
        <f ca="1">IFERROR(__xludf.DUMMYFUNCTION("""COMPUTED_VALUE"""),"BI-EZ-05")</f>
        <v>BI-EZ-05</v>
      </c>
      <c r="D46" s="15" t="str">
        <f t="shared" ca="1" si="0"/>
        <v>ESP</v>
      </c>
    </row>
    <row r="47" spans="1:4">
      <c r="A47" s="15" t="str">
        <f ca="1">IFERROR(__xludf.DUMMYFUNCTION("""COMPUTED_VALUE"""),"BI")</f>
        <v>BI</v>
      </c>
      <c r="B47" s="15" t="str">
        <f ca="1">IFERROR(__xludf.DUMMYFUNCTION("""COMPUTED_VALUE"""),"ESP.")</f>
        <v>ESP.</v>
      </c>
      <c r="C47" s="15" t="str">
        <f ca="1">IFERROR(__xludf.DUMMYFUNCTION("""COMPUTED_VALUE"""),"BI-EZ-06")</f>
        <v>BI-EZ-06</v>
      </c>
      <c r="D47" s="15" t="str">
        <f t="shared" ca="1" si="0"/>
        <v>ESP</v>
      </c>
    </row>
    <row r="48" spans="1:4">
      <c r="A48" s="15" t="str">
        <f ca="1">IFERROR(__xludf.DUMMYFUNCTION("""COMPUTED_VALUE"""),"BI")</f>
        <v>BI</v>
      </c>
      <c r="B48" s="15" t="str">
        <f ca="1">IFERROR(__xludf.DUMMYFUNCTION("""COMPUTED_VALUE"""),"PEE")</f>
        <v>PEE</v>
      </c>
      <c r="C48" s="15" t="str">
        <f ca="1">IFERROR(__xludf.DUMMYFUNCTION("""COMPUTED_VALUE"""),"BI-PZ-01")</f>
        <v>BI-PZ-01</v>
      </c>
      <c r="D48" s="15" t="str">
        <f t="shared" ca="1" si="0"/>
        <v>BI</v>
      </c>
    </row>
    <row r="49" spans="1:4">
      <c r="A49" s="15" t="str">
        <f ca="1">IFERROR(__xludf.DUMMYFUNCTION("""COMPUTED_VALUE"""),"LOGÍSTICA")</f>
        <v>LOGÍSTICA</v>
      </c>
      <c r="B49" s="15" t="str">
        <f ca="1">IFERROR(__xludf.DUMMYFUNCTION("""COMPUTED_VALUE"""),"CURSO")</f>
        <v>CURSO</v>
      </c>
      <c r="C49" s="15" t="str">
        <f ca="1">IFERROR(__xludf.DUMMYFUNCTION("""COMPUTED_VALUE"""),"LG-CZ-01")</f>
        <v>LG-CZ-01</v>
      </c>
      <c r="D49" s="15" t="str">
        <f t="shared" ca="1" si="0"/>
        <v>LOGÍSTICA</v>
      </c>
    </row>
    <row r="50" spans="1:4">
      <c r="A50" s="15" t="str">
        <f ca="1">IFERROR(__xludf.DUMMYFUNCTION("""COMPUTED_VALUE"""),"LOGÍSTICA")</f>
        <v>LOGÍSTICA</v>
      </c>
      <c r="B50" s="15" t="str">
        <f ca="1">IFERROR(__xludf.DUMMYFUNCTION("""COMPUTED_VALUE"""),"CURSO")</f>
        <v>CURSO</v>
      </c>
      <c r="C50" s="15" t="str">
        <f ca="1">IFERROR(__xludf.DUMMYFUNCTION("""COMPUTED_VALUE"""),"LG-CZ-02")</f>
        <v>LG-CZ-02</v>
      </c>
      <c r="D50" s="15" t="str">
        <f t="shared" ca="1" si="0"/>
        <v>LOGÍSTICA</v>
      </c>
    </row>
    <row r="51" spans="1:4">
      <c r="A51" s="15" t="str">
        <f ca="1">IFERROR(__xludf.DUMMYFUNCTION("""COMPUTED_VALUE"""),"LOGÍSTICA")</f>
        <v>LOGÍSTICA</v>
      </c>
      <c r="B51" s="15" t="str">
        <f ca="1">IFERROR(__xludf.DUMMYFUNCTION("""COMPUTED_VALUE"""),"CURSO")</f>
        <v>CURSO</v>
      </c>
      <c r="C51" s="15" t="str">
        <f ca="1">IFERROR(__xludf.DUMMYFUNCTION("""COMPUTED_VALUE"""),"LG-CZ-03")</f>
        <v>LG-CZ-03</v>
      </c>
      <c r="D51" s="15" t="str">
        <f t="shared" ca="1" si="0"/>
        <v>LOGÍSTICA</v>
      </c>
    </row>
    <row r="52" spans="1:4">
      <c r="A52" s="15" t="str">
        <f ca="1">IFERROR(__xludf.DUMMYFUNCTION("""COMPUTED_VALUE"""),"LOGÍSTICA")</f>
        <v>LOGÍSTICA</v>
      </c>
      <c r="B52" s="15" t="str">
        <f ca="1">IFERROR(__xludf.DUMMYFUNCTION("""COMPUTED_VALUE"""),"CURSO")</f>
        <v>CURSO</v>
      </c>
      <c r="C52" s="15" t="str">
        <f ca="1">IFERROR(__xludf.DUMMYFUNCTION("""COMPUTED_VALUE"""),"LG-CZ-04")</f>
        <v>LG-CZ-04</v>
      </c>
      <c r="D52" s="15" t="str">
        <f t="shared" ca="1" si="0"/>
        <v>LOGÍSTICA</v>
      </c>
    </row>
    <row r="53" spans="1:4">
      <c r="A53" s="15" t="str">
        <f ca="1">IFERROR(__xludf.DUMMYFUNCTION("""COMPUTED_VALUE"""),"LOGÍSTICA")</f>
        <v>LOGÍSTICA</v>
      </c>
      <c r="B53" s="15" t="str">
        <f ca="1">IFERROR(__xludf.DUMMYFUNCTION("""COMPUTED_VALUE"""),"CURSO")</f>
        <v>CURSO</v>
      </c>
      <c r="C53" s="15" t="str">
        <f ca="1">IFERROR(__xludf.DUMMYFUNCTION("""COMPUTED_VALUE"""),"LG-CZ-10")</f>
        <v>LG-CZ-10</v>
      </c>
      <c r="D53" s="15" t="str">
        <f t="shared" ca="1" si="0"/>
        <v>LOGÍSTICA</v>
      </c>
    </row>
    <row r="54" spans="1:4">
      <c r="A54" s="15" t="str">
        <f ca="1">IFERROR(__xludf.DUMMYFUNCTION("""COMPUTED_VALUE"""),"LOGÍSTICA")</f>
        <v>LOGÍSTICA</v>
      </c>
      <c r="B54" s="15" t="str">
        <f ca="1">IFERROR(__xludf.DUMMYFUNCTION("""COMPUTED_VALUE"""),"CURSO")</f>
        <v>CURSO</v>
      </c>
      <c r="C54" s="15" t="str">
        <f ca="1">IFERROR(__xludf.DUMMYFUNCTION("""COMPUTED_VALUE"""),"LG-CZ-15")</f>
        <v>LG-CZ-15</v>
      </c>
      <c r="D54" s="15" t="str">
        <f t="shared" ca="1" si="0"/>
        <v>LOGÍSTICA</v>
      </c>
    </row>
    <row r="55" spans="1:4">
      <c r="A55" s="15" t="str">
        <f ca="1">IFERROR(__xludf.DUMMYFUNCTION("""COMPUTED_VALUE"""),"LOGÍSTICA")</f>
        <v>LOGÍSTICA</v>
      </c>
      <c r="B55" s="15" t="str">
        <f ca="1">IFERROR(__xludf.DUMMYFUNCTION("""COMPUTED_VALUE"""),"CURSO")</f>
        <v>CURSO</v>
      </c>
      <c r="C55" s="15" t="str">
        <f ca="1">IFERROR(__xludf.DUMMYFUNCTION("""COMPUTED_VALUE"""),"LG-CZ-16")</f>
        <v>LG-CZ-16</v>
      </c>
      <c r="D55" s="15" t="str">
        <f t="shared" ca="1" si="0"/>
        <v>LOGÍSTICA</v>
      </c>
    </row>
    <row r="56" spans="1:4">
      <c r="A56" s="15" t="str">
        <f ca="1">IFERROR(__xludf.DUMMYFUNCTION("""COMPUTED_VALUE"""),"LOGÍSTICA")</f>
        <v>LOGÍSTICA</v>
      </c>
      <c r="B56" s="15" t="str">
        <f ca="1">IFERROR(__xludf.DUMMYFUNCTION("""COMPUTED_VALUE"""),"CURSO")</f>
        <v>CURSO</v>
      </c>
      <c r="C56" s="15" t="str">
        <f ca="1">IFERROR(__xludf.DUMMYFUNCTION("""COMPUTED_VALUE"""),"LG-CZ-18")</f>
        <v>LG-CZ-18</v>
      </c>
      <c r="D56" s="15" t="str">
        <f t="shared" ca="1" si="0"/>
        <v>LOGÍSTICA</v>
      </c>
    </row>
    <row r="57" spans="1:4">
      <c r="A57" s="15" t="str">
        <f ca="1">IFERROR(__xludf.DUMMYFUNCTION("""COMPUTED_VALUE"""),"LOGÍSTICA")</f>
        <v>LOGÍSTICA</v>
      </c>
      <c r="B57" s="15" t="str">
        <f ca="1">IFERROR(__xludf.DUMMYFUNCTION("""COMPUTED_VALUE"""),"CURSO")</f>
        <v>CURSO</v>
      </c>
      <c r="C57" s="15" t="str">
        <f ca="1">IFERROR(__xludf.DUMMYFUNCTION("""COMPUTED_VALUE"""),"LG-CZ-19")</f>
        <v>LG-CZ-19</v>
      </c>
      <c r="D57" s="15" t="str">
        <f t="shared" ca="1" si="0"/>
        <v>LOGÍSTICA</v>
      </c>
    </row>
    <row r="58" spans="1:4">
      <c r="A58" s="15" t="str">
        <f ca="1">IFERROR(__xludf.DUMMYFUNCTION("""COMPUTED_VALUE"""),"LOGÍSTICA")</f>
        <v>LOGÍSTICA</v>
      </c>
      <c r="B58" s="15" t="str">
        <f ca="1">IFERROR(__xludf.DUMMYFUNCTION("""COMPUTED_VALUE"""),"DIPLOMADO")</f>
        <v>DIPLOMADO</v>
      </c>
      <c r="C58" s="15" t="str">
        <f ca="1">IFERROR(__xludf.DUMMYFUNCTION("""COMPUTED_VALUE"""),"LG-DZ-01")</f>
        <v>LG-DZ-01</v>
      </c>
      <c r="D58" s="15" t="str">
        <f t="shared" ca="1" si="0"/>
        <v>LOGÍSTICA</v>
      </c>
    </row>
    <row r="59" spans="1:4">
      <c r="A59" s="15" t="str">
        <f ca="1">IFERROR(__xludf.DUMMYFUNCTION("""COMPUTED_VALUE"""),"LOGÍSTICA")</f>
        <v>LOGÍSTICA</v>
      </c>
      <c r="B59" s="15" t="str">
        <f ca="1">IFERROR(__xludf.DUMMYFUNCTION("""COMPUTED_VALUE"""),"DIPLOMADO")</f>
        <v>DIPLOMADO</v>
      </c>
      <c r="C59" s="15" t="str">
        <f ca="1">IFERROR(__xludf.DUMMYFUNCTION("""COMPUTED_VALUE"""),"LG-DZ-03")</f>
        <v>LG-DZ-03</v>
      </c>
      <c r="D59" s="15" t="str">
        <f t="shared" ca="1" si="0"/>
        <v>LOGÍSTICA</v>
      </c>
    </row>
    <row r="60" spans="1:4">
      <c r="A60" s="15" t="str">
        <f ca="1">IFERROR(__xludf.DUMMYFUNCTION("""COMPUTED_VALUE"""),"LOGÍSTICA")</f>
        <v>LOGÍSTICA</v>
      </c>
      <c r="B60" s="15" t="str">
        <f ca="1">IFERROR(__xludf.DUMMYFUNCTION("""COMPUTED_VALUE"""),"ESP.")</f>
        <v>ESP.</v>
      </c>
      <c r="C60" s="15" t="str">
        <f ca="1">IFERROR(__xludf.DUMMYFUNCTION("""COMPUTED_VALUE"""),"LG-EZ-02")</f>
        <v>LG-EZ-02</v>
      </c>
      <c r="D60" s="15" t="str">
        <f t="shared" ca="1" si="0"/>
        <v>ESP</v>
      </c>
    </row>
    <row r="61" spans="1:4">
      <c r="A61" s="15" t="str">
        <f ca="1">IFERROR(__xludf.DUMMYFUNCTION("""COMPUTED_VALUE"""),"LOGÍSTICA")</f>
        <v>LOGÍSTICA</v>
      </c>
      <c r="B61" s="15" t="str">
        <f ca="1">IFERROR(__xludf.DUMMYFUNCTION("""COMPUTED_VALUE"""),"PEE")</f>
        <v>PEE</v>
      </c>
      <c r="C61" s="15" t="str">
        <f ca="1">IFERROR(__xludf.DUMMYFUNCTION("""COMPUTED_VALUE"""),"LG-PZ-01")</f>
        <v>LG-PZ-01</v>
      </c>
      <c r="D61" s="15" t="str">
        <f t="shared" ca="1" si="0"/>
        <v>LOGÍSTICA</v>
      </c>
    </row>
    <row r="62" spans="1:4">
      <c r="A62" s="15" t="str">
        <f ca="1">IFERROR(__xludf.DUMMYFUNCTION("""COMPUTED_VALUE"""),"LOGÍSTICA")</f>
        <v>LOGÍSTICA</v>
      </c>
      <c r="B62" s="15" t="str">
        <f ca="1">IFERROR(__xludf.DUMMYFUNCTION("""COMPUTED_VALUE"""),"PEE")</f>
        <v>PEE</v>
      </c>
      <c r="C62" s="15" t="str">
        <f ca="1">IFERROR(__xludf.DUMMYFUNCTION("""COMPUTED_VALUE"""),"LG-PZ-02")</f>
        <v>LG-PZ-02</v>
      </c>
      <c r="D62" s="15" t="str">
        <f t="shared" ca="1" si="0"/>
        <v>LOGÍSTICA</v>
      </c>
    </row>
    <row r="63" spans="1:4">
      <c r="A63" s="15" t="str">
        <f ca="1">IFERROR(__xludf.DUMMYFUNCTION("""COMPUTED_VALUE"""),"PROCESOS")</f>
        <v>PROCESOS</v>
      </c>
      <c r="B63" s="15" t="str">
        <f ca="1">IFERROR(__xludf.DUMMYFUNCTION("""COMPUTED_VALUE"""),"CURSO")</f>
        <v>CURSO</v>
      </c>
      <c r="C63" s="15" t="str">
        <f ca="1">IFERROR(__xludf.DUMMYFUNCTION("""COMPUTED_VALUE"""),"PC-CZ-01")</f>
        <v>PC-CZ-01</v>
      </c>
      <c r="D63" s="15" t="str">
        <f t="shared" ca="1" si="0"/>
        <v>PROCESOS</v>
      </c>
    </row>
    <row r="64" spans="1:4">
      <c r="A64" s="15" t="str">
        <f ca="1">IFERROR(__xludf.DUMMYFUNCTION("""COMPUTED_VALUE"""),"PROCESOS")</f>
        <v>PROCESOS</v>
      </c>
      <c r="B64" s="15" t="str">
        <f ca="1">IFERROR(__xludf.DUMMYFUNCTION("""COMPUTED_VALUE"""),"CURSO")</f>
        <v>CURSO</v>
      </c>
      <c r="C64" s="15" t="str">
        <f ca="1">IFERROR(__xludf.DUMMYFUNCTION("""COMPUTED_VALUE"""),"PC-CZ-02")</f>
        <v>PC-CZ-02</v>
      </c>
      <c r="D64" s="15" t="str">
        <f t="shared" ca="1" si="0"/>
        <v>PROCESOS</v>
      </c>
    </row>
    <row r="65" spans="1:4">
      <c r="A65" s="15" t="str">
        <f ca="1">IFERROR(__xludf.DUMMYFUNCTION("""COMPUTED_VALUE"""),"PROCESOS")</f>
        <v>PROCESOS</v>
      </c>
      <c r="B65" s="15" t="str">
        <f ca="1">IFERROR(__xludf.DUMMYFUNCTION("""COMPUTED_VALUE"""),"CURSO")</f>
        <v>CURSO</v>
      </c>
      <c r="C65" s="15" t="str">
        <f ca="1">IFERROR(__xludf.DUMMYFUNCTION("""COMPUTED_VALUE"""),"PC-CZ-03")</f>
        <v>PC-CZ-03</v>
      </c>
      <c r="D65" s="15" t="str">
        <f t="shared" ca="1" si="0"/>
        <v>PROCESOS</v>
      </c>
    </row>
    <row r="66" spans="1:4">
      <c r="A66" s="15" t="str">
        <f ca="1">IFERROR(__xludf.DUMMYFUNCTION("""COMPUTED_VALUE"""),"PROCESOS")</f>
        <v>PROCESOS</v>
      </c>
      <c r="B66" s="15" t="str">
        <f ca="1">IFERROR(__xludf.DUMMYFUNCTION("""COMPUTED_VALUE"""),"CURSO")</f>
        <v>CURSO</v>
      </c>
      <c r="C66" s="15" t="str">
        <f ca="1">IFERROR(__xludf.DUMMYFUNCTION("""COMPUTED_VALUE"""),"PC-CZ-04")</f>
        <v>PC-CZ-04</v>
      </c>
      <c r="D66" s="15" t="str">
        <f t="shared" ca="1" si="0"/>
        <v>PROCESOS</v>
      </c>
    </row>
    <row r="67" spans="1:4">
      <c r="A67" s="15" t="str">
        <f ca="1">IFERROR(__xludf.DUMMYFUNCTION("""COMPUTED_VALUE"""),"PROCESOS")</f>
        <v>PROCESOS</v>
      </c>
      <c r="B67" s="15" t="str">
        <f ca="1">IFERROR(__xludf.DUMMYFUNCTION("""COMPUTED_VALUE"""),"CURSO")</f>
        <v>CURSO</v>
      </c>
      <c r="C67" s="15" t="str">
        <f ca="1">IFERROR(__xludf.DUMMYFUNCTION("""COMPUTED_VALUE"""),"PC-CZ-05")</f>
        <v>PC-CZ-05</v>
      </c>
      <c r="D67" s="15" t="str">
        <f t="shared" ca="1" si="0"/>
        <v>PROCESOS</v>
      </c>
    </row>
    <row r="68" spans="1:4">
      <c r="A68" s="15" t="str">
        <f ca="1">IFERROR(__xludf.DUMMYFUNCTION("""COMPUTED_VALUE"""),"PROCESOS")</f>
        <v>PROCESOS</v>
      </c>
      <c r="B68" s="15" t="str">
        <f ca="1">IFERROR(__xludf.DUMMYFUNCTION("""COMPUTED_VALUE"""),"CURSO")</f>
        <v>CURSO</v>
      </c>
      <c r="C68" s="15" t="str">
        <f ca="1">IFERROR(__xludf.DUMMYFUNCTION("""COMPUTED_VALUE"""),"PC-CZ-07")</f>
        <v>PC-CZ-07</v>
      </c>
      <c r="D68" s="15" t="str">
        <f t="shared" ca="1" si="0"/>
        <v>PROCESOS</v>
      </c>
    </row>
    <row r="69" spans="1:4">
      <c r="A69" s="15" t="str">
        <f ca="1">IFERROR(__xludf.DUMMYFUNCTION("""COMPUTED_VALUE"""),"PROCESOS")</f>
        <v>PROCESOS</v>
      </c>
      <c r="B69" s="15" t="str">
        <f ca="1">IFERROR(__xludf.DUMMYFUNCTION("""COMPUTED_VALUE"""),"CURSO")</f>
        <v>CURSO</v>
      </c>
      <c r="C69" s="15" t="str">
        <f ca="1">IFERROR(__xludf.DUMMYFUNCTION("""COMPUTED_VALUE"""),"PC-CZ-08")</f>
        <v>PC-CZ-08</v>
      </c>
      <c r="D69" s="15" t="str">
        <f t="shared" ca="1" si="0"/>
        <v>PROCESOS</v>
      </c>
    </row>
    <row r="70" spans="1:4">
      <c r="A70" s="15" t="str">
        <f ca="1">IFERROR(__xludf.DUMMYFUNCTION("""COMPUTED_VALUE"""),"PROCESOS")</f>
        <v>PROCESOS</v>
      </c>
      <c r="B70" s="15" t="str">
        <f ca="1">IFERROR(__xludf.DUMMYFUNCTION("""COMPUTED_VALUE"""),"CURSO")</f>
        <v>CURSO</v>
      </c>
      <c r="C70" s="15" t="str">
        <f ca="1">IFERROR(__xludf.DUMMYFUNCTION("""COMPUTED_VALUE"""),"PC-CZ-06")</f>
        <v>PC-CZ-06</v>
      </c>
      <c r="D70" s="15" t="str">
        <f t="shared" ca="1" si="0"/>
        <v>PROCESOS</v>
      </c>
    </row>
    <row r="71" spans="1:4">
      <c r="A71" s="15" t="str">
        <f ca="1">IFERROR(__xludf.DUMMYFUNCTION("""COMPUTED_VALUE"""),"PROCESOS")</f>
        <v>PROCESOS</v>
      </c>
      <c r="B71" s="15" t="str">
        <f ca="1">IFERROR(__xludf.DUMMYFUNCTION("""COMPUTED_VALUE"""),"CURSO")</f>
        <v>CURSO</v>
      </c>
      <c r="C71" s="15" t="str">
        <f ca="1">IFERROR(__xludf.DUMMYFUNCTION("""COMPUTED_VALUE"""),"PC-CZ-09")</f>
        <v>PC-CZ-09</v>
      </c>
      <c r="D71" s="15" t="str">
        <f t="shared" ca="1" si="0"/>
        <v>PROCESOS</v>
      </c>
    </row>
    <row r="72" spans="1:4">
      <c r="A72" s="15" t="str">
        <f ca="1">IFERROR(__xludf.DUMMYFUNCTION("""COMPUTED_VALUE"""),"PROCESOS")</f>
        <v>PROCESOS</v>
      </c>
      <c r="B72" s="15" t="str">
        <f ca="1">IFERROR(__xludf.DUMMYFUNCTION("""COMPUTED_VALUE"""),"CURSO")</f>
        <v>CURSO</v>
      </c>
      <c r="C72" s="15" t="str">
        <f ca="1">IFERROR(__xludf.DUMMYFUNCTION("""COMPUTED_VALUE"""),"PC-CZ-10")</f>
        <v>PC-CZ-10</v>
      </c>
      <c r="D72" s="15" t="str">
        <f t="shared" ca="1" si="0"/>
        <v>PROCESOS</v>
      </c>
    </row>
    <row r="73" spans="1:4">
      <c r="A73" s="15" t="str">
        <f ca="1">IFERROR(__xludf.DUMMYFUNCTION("""COMPUTED_VALUE"""),"PROCESOS")</f>
        <v>PROCESOS</v>
      </c>
      <c r="B73" s="15" t="str">
        <f ca="1">IFERROR(__xludf.DUMMYFUNCTION("""COMPUTED_VALUE"""),"CURSO")</f>
        <v>CURSO</v>
      </c>
      <c r="C73" s="15" t="str">
        <f ca="1">IFERROR(__xludf.DUMMYFUNCTION("""COMPUTED_VALUE"""),"PC-CZ-11")</f>
        <v>PC-CZ-11</v>
      </c>
      <c r="D73" s="15" t="str">
        <f t="shared" ca="1" si="0"/>
        <v>PROCESOS</v>
      </c>
    </row>
    <row r="74" spans="1:4">
      <c r="A74" s="15" t="str">
        <f ca="1">IFERROR(__xludf.DUMMYFUNCTION("""COMPUTED_VALUE"""),"PROCESOS")</f>
        <v>PROCESOS</v>
      </c>
      <c r="B74" s="15" t="str">
        <f ca="1">IFERROR(__xludf.DUMMYFUNCTION("""COMPUTED_VALUE"""),"CURSO")</f>
        <v>CURSO</v>
      </c>
      <c r="C74" s="15" t="str">
        <f ca="1">IFERROR(__xludf.DUMMYFUNCTION("""COMPUTED_VALUE"""),"PC-CZ-12")</f>
        <v>PC-CZ-12</v>
      </c>
      <c r="D74" s="15" t="str">
        <f t="shared" ca="1" si="0"/>
        <v>PROCESOS</v>
      </c>
    </row>
    <row r="75" spans="1:4">
      <c r="A75" s="15" t="str">
        <f ca="1">IFERROR(__xludf.DUMMYFUNCTION("""COMPUTED_VALUE"""),"PROCESOS")</f>
        <v>PROCESOS</v>
      </c>
      <c r="B75" s="15" t="str">
        <f ca="1">IFERROR(__xludf.DUMMYFUNCTION("""COMPUTED_VALUE"""),"CURSO")</f>
        <v>CURSO</v>
      </c>
      <c r="C75" s="15" t="str">
        <f ca="1">IFERROR(__xludf.DUMMYFUNCTION("""COMPUTED_VALUE"""),"PC-CZ-13")</f>
        <v>PC-CZ-13</v>
      </c>
      <c r="D75" s="15" t="str">
        <f t="shared" ca="1" si="0"/>
        <v>PROCESOS</v>
      </c>
    </row>
    <row r="76" spans="1:4">
      <c r="A76" s="15" t="str">
        <f ca="1">IFERROR(__xludf.DUMMYFUNCTION("""COMPUTED_VALUE"""),"PROCESOS")</f>
        <v>PROCESOS</v>
      </c>
      <c r="B76" s="15" t="str">
        <f ca="1">IFERROR(__xludf.DUMMYFUNCTION("""COMPUTED_VALUE"""),"CURSO")</f>
        <v>CURSO</v>
      </c>
      <c r="C76" s="15" t="str">
        <f ca="1">IFERROR(__xludf.DUMMYFUNCTION("""COMPUTED_VALUE"""),"PC-CZ-14")</f>
        <v>PC-CZ-14</v>
      </c>
      <c r="D76" s="15" t="str">
        <f t="shared" ca="1" si="0"/>
        <v>PROCESOS</v>
      </c>
    </row>
    <row r="77" spans="1:4">
      <c r="A77" s="15" t="str">
        <f ca="1">IFERROR(__xludf.DUMMYFUNCTION("""COMPUTED_VALUE"""),"PROCESOS")</f>
        <v>PROCESOS</v>
      </c>
      <c r="B77" s="15" t="str">
        <f ca="1">IFERROR(__xludf.DUMMYFUNCTION("""COMPUTED_VALUE"""),"CURSO")</f>
        <v>CURSO</v>
      </c>
      <c r="C77" s="15" t="str">
        <f ca="1">IFERROR(__xludf.DUMMYFUNCTION("""COMPUTED_VALUE"""),"PC-CZ-15")</f>
        <v>PC-CZ-15</v>
      </c>
      <c r="D77" s="15" t="str">
        <f t="shared" ca="1" si="0"/>
        <v>PROCESOS</v>
      </c>
    </row>
    <row r="78" spans="1:4">
      <c r="A78" s="15" t="str">
        <f ca="1">IFERROR(__xludf.DUMMYFUNCTION("""COMPUTED_VALUE"""),"PROCESOS")</f>
        <v>PROCESOS</v>
      </c>
      <c r="B78" s="15" t="str">
        <f ca="1">IFERROR(__xludf.DUMMYFUNCTION("""COMPUTED_VALUE"""),"CURSO")</f>
        <v>CURSO</v>
      </c>
      <c r="C78" s="15" t="str">
        <f ca="1">IFERROR(__xludf.DUMMYFUNCTION("""COMPUTED_VALUE"""),"PC-CZ-16")</f>
        <v>PC-CZ-16</v>
      </c>
      <c r="D78" s="15" t="str">
        <f t="shared" ca="1" si="0"/>
        <v>PROCESOS</v>
      </c>
    </row>
    <row r="79" spans="1:4">
      <c r="A79" s="15" t="str">
        <f ca="1">IFERROR(__xludf.DUMMYFUNCTION("""COMPUTED_VALUE"""),"PROCESOS")</f>
        <v>PROCESOS</v>
      </c>
      <c r="B79" s="15" t="str">
        <f ca="1">IFERROR(__xludf.DUMMYFUNCTION("""COMPUTED_VALUE"""),"DIPLOMADO")</f>
        <v>DIPLOMADO</v>
      </c>
      <c r="C79" s="15" t="str">
        <f ca="1">IFERROR(__xludf.DUMMYFUNCTION("""COMPUTED_VALUE"""),"PC-DZ-02")</f>
        <v>PC-DZ-02</v>
      </c>
      <c r="D79" s="15" t="str">
        <f t="shared" ca="1" si="0"/>
        <v>PROCESOS</v>
      </c>
    </row>
    <row r="80" spans="1:4">
      <c r="A80" s="15" t="str">
        <f ca="1">IFERROR(__xludf.DUMMYFUNCTION("""COMPUTED_VALUE"""),"PROCESOS")</f>
        <v>PROCESOS</v>
      </c>
      <c r="B80" s="15" t="str">
        <f ca="1">IFERROR(__xludf.DUMMYFUNCTION("""COMPUTED_VALUE"""),"DIPLOMADO")</f>
        <v>DIPLOMADO</v>
      </c>
      <c r="C80" s="15" t="str">
        <f ca="1">IFERROR(__xludf.DUMMYFUNCTION("""COMPUTED_VALUE"""),"PC-DZ-03")</f>
        <v>PC-DZ-03</v>
      </c>
      <c r="D80" s="15" t="str">
        <f t="shared" ca="1" si="0"/>
        <v>PROCESOS</v>
      </c>
    </row>
    <row r="81" spans="1:4">
      <c r="A81" s="15" t="str">
        <f ca="1">IFERROR(__xludf.DUMMYFUNCTION("""COMPUTED_VALUE"""),"PROCESOS")</f>
        <v>PROCESOS</v>
      </c>
      <c r="B81" s="15" t="str">
        <f ca="1">IFERROR(__xludf.DUMMYFUNCTION("""COMPUTED_VALUE"""),"DIPLOMADO")</f>
        <v>DIPLOMADO</v>
      </c>
      <c r="C81" s="15" t="str">
        <f ca="1">IFERROR(__xludf.DUMMYFUNCTION("""COMPUTED_VALUE"""),"PC-DZ-04")</f>
        <v>PC-DZ-04</v>
      </c>
      <c r="D81" s="15" t="str">
        <f t="shared" ca="1" si="0"/>
        <v>PROCESOS</v>
      </c>
    </row>
    <row r="82" spans="1:4">
      <c r="A82" s="15" t="str">
        <f ca="1">IFERROR(__xludf.DUMMYFUNCTION("""COMPUTED_VALUE"""),"PROCESOS")</f>
        <v>PROCESOS</v>
      </c>
      <c r="B82" s="15" t="str">
        <f ca="1">IFERROR(__xludf.DUMMYFUNCTION("""COMPUTED_VALUE"""),"ESP.")</f>
        <v>ESP.</v>
      </c>
      <c r="C82" s="15" t="str">
        <f ca="1">IFERROR(__xludf.DUMMYFUNCTION("""COMPUTED_VALUE"""),"PC-EZ-01")</f>
        <v>PC-EZ-01</v>
      </c>
      <c r="D82" s="15" t="str">
        <f t="shared" ca="1" si="0"/>
        <v>ESP</v>
      </c>
    </row>
    <row r="83" spans="1:4">
      <c r="A83" s="15" t="str">
        <f ca="1">IFERROR(__xludf.DUMMYFUNCTION("""COMPUTED_VALUE"""),"PROCESOS")</f>
        <v>PROCESOS</v>
      </c>
      <c r="B83" s="15" t="str">
        <f ca="1">IFERROR(__xludf.DUMMYFUNCTION("""COMPUTED_VALUE"""),"ESP.")</f>
        <v>ESP.</v>
      </c>
      <c r="C83" s="15" t="str">
        <f ca="1">IFERROR(__xludf.DUMMYFUNCTION("""COMPUTED_VALUE"""),"PC-EZ-02")</f>
        <v>PC-EZ-02</v>
      </c>
      <c r="D83" s="15" t="str">
        <f t="shared" ca="1" si="0"/>
        <v>ESP</v>
      </c>
    </row>
    <row r="84" spans="1:4">
      <c r="A84" s="15" t="str">
        <f ca="1">IFERROR(__xludf.DUMMYFUNCTION("""COMPUTED_VALUE"""),"PROCESOS")</f>
        <v>PROCESOS</v>
      </c>
      <c r="B84" s="15" t="str">
        <f ca="1">IFERROR(__xludf.DUMMYFUNCTION("""COMPUTED_VALUE"""),"ESP.")</f>
        <v>ESP.</v>
      </c>
      <c r="C84" s="15" t="str">
        <f ca="1">IFERROR(__xludf.DUMMYFUNCTION("""COMPUTED_VALUE"""),"PC-EZ-03")</f>
        <v>PC-EZ-03</v>
      </c>
      <c r="D84" s="15" t="str">
        <f t="shared" ca="1" si="0"/>
        <v>ESP</v>
      </c>
    </row>
    <row r="85" spans="1:4">
      <c r="A85" s="15" t="str">
        <f ca="1">IFERROR(__xludf.DUMMYFUNCTION("""COMPUTED_VALUE"""),"PROCESOS")</f>
        <v>PROCESOS</v>
      </c>
      <c r="B85" s="15" t="str">
        <f ca="1">IFERROR(__xludf.DUMMYFUNCTION("""COMPUTED_VALUE"""),"PEE")</f>
        <v>PEE</v>
      </c>
      <c r="C85" s="15" t="str">
        <f ca="1">IFERROR(__xludf.DUMMYFUNCTION("""COMPUTED_VALUE"""),"PC-PZ-01")</f>
        <v>PC-PZ-01</v>
      </c>
      <c r="D85" s="15" t="str">
        <f t="shared" ca="1" si="0"/>
        <v>PROCESOS</v>
      </c>
    </row>
    <row r="86" spans="1:4">
      <c r="A86" s="15" t="str">
        <f ca="1">IFERROR(__xludf.DUMMYFUNCTION("""COMPUTED_VALUE"""),"PROYECTOS")</f>
        <v>PROYECTOS</v>
      </c>
      <c r="B86" s="15" t="str">
        <f ca="1">IFERROR(__xludf.DUMMYFUNCTION("""COMPUTED_VALUE"""),"CURSO")</f>
        <v>CURSO</v>
      </c>
      <c r="C86" s="15" t="str">
        <f ca="1">IFERROR(__xludf.DUMMYFUNCTION("""COMPUTED_VALUE"""),"PY-CZ-01")</f>
        <v>PY-CZ-01</v>
      </c>
      <c r="D86" s="15" t="str">
        <f t="shared" ca="1" si="0"/>
        <v>PROYECTOS</v>
      </c>
    </row>
    <row r="87" spans="1:4">
      <c r="A87" s="15" t="str">
        <f ca="1">IFERROR(__xludf.DUMMYFUNCTION("""COMPUTED_VALUE"""),"PROYECTOS")</f>
        <v>PROYECTOS</v>
      </c>
      <c r="B87" s="15" t="str">
        <f ca="1">IFERROR(__xludf.DUMMYFUNCTION("""COMPUTED_VALUE"""),"CURSO")</f>
        <v>CURSO</v>
      </c>
      <c r="C87" s="15" t="str">
        <f ca="1">IFERROR(__xludf.DUMMYFUNCTION("""COMPUTED_VALUE"""),"PY-CZ-02")</f>
        <v>PY-CZ-02</v>
      </c>
      <c r="D87" s="15" t="str">
        <f t="shared" ca="1" si="0"/>
        <v>PROYECTOS</v>
      </c>
    </row>
    <row r="88" spans="1:4">
      <c r="A88" s="15" t="str">
        <f ca="1">IFERROR(__xludf.DUMMYFUNCTION("""COMPUTED_VALUE"""),"PROYECTOS")</f>
        <v>PROYECTOS</v>
      </c>
      <c r="B88" s="15" t="str">
        <f ca="1">IFERROR(__xludf.DUMMYFUNCTION("""COMPUTED_VALUE"""),"CURSO")</f>
        <v>CURSO</v>
      </c>
      <c r="C88" s="15" t="str">
        <f ca="1">IFERROR(__xludf.DUMMYFUNCTION("""COMPUTED_VALUE"""),"PY-CZ-03")</f>
        <v>PY-CZ-03</v>
      </c>
      <c r="D88" s="15" t="str">
        <f t="shared" ca="1" si="0"/>
        <v>PROYECTOS</v>
      </c>
    </row>
    <row r="89" spans="1:4">
      <c r="A89" s="15" t="str">
        <f ca="1">IFERROR(__xludf.DUMMYFUNCTION("""COMPUTED_VALUE"""),"PROYECTOS")</f>
        <v>PROYECTOS</v>
      </c>
      <c r="B89" s="15" t="str">
        <f ca="1">IFERROR(__xludf.DUMMYFUNCTION("""COMPUTED_VALUE"""),"CURSO")</f>
        <v>CURSO</v>
      </c>
      <c r="C89" s="15" t="str">
        <f ca="1">IFERROR(__xludf.DUMMYFUNCTION("""COMPUTED_VALUE"""),"PY-CZ-04")</f>
        <v>PY-CZ-04</v>
      </c>
      <c r="D89" s="15" t="str">
        <f t="shared" ca="1" si="0"/>
        <v>PROYECTOS</v>
      </c>
    </row>
    <row r="90" spans="1:4">
      <c r="A90" s="15" t="str">
        <f ca="1">IFERROR(__xludf.DUMMYFUNCTION("""COMPUTED_VALUE"""),"PROYECTOS")</f>
        <v>PROYECTOS</v>
      </c>
      <c r="B90" s="15" t="str">
        <f ca="1">IFERROR(__xludf.DUMMYFUNCTION("""COMPUTED_VALUE"""),"CURSO")</f>
        <v>CURSO</v>
      </c>
      <c r="C90" s="15" t="str">
        <f ca="1">IFERROR(__xludf.DUMMYFUNCTION("""COMPUTED_VALUE"""),"PY-CZ-05")</f>
        <v>PY-CZ-05</v>
      </c>
      <c r="D90" s="15" t="str">
        <f t="shared" ca="1" si="0"/>
        <v>PROYECTOS</v>
      </c>
    </row>
    <row r="91" spans="1:4">
      <c r="A91" s="15" t="str">
        <f ca="1">IFERROR(__xludf.DUMMYFUNCTION("""COMPUTED_VALUE"""),"PROYECTOS")</f>
        <v>PROYECTOS</v>
      </c>
      <c r="B91" s="15" t="str">
        <f ca="1">IFERROR(__xludf.DUMMYFUNCTION("""COMPUTED_VALUE"""),"CURSO")</f>
        <v>CURSO</v>
      </c>
      <c r="C91" s="15" t="str">
        <f ca="1">IFERROR(__xludf.DUMMYFUNCTION("""COMPUTED_VALUE"""),"PY-CZ-06")</f>
        <v>PY-CZ-06</v>
      </c>
      <c r="D91" s="15" t="str">
        <f t="shared" ca="1" si="0"/>
        <v>PROYECTOS</v>
      </c>
    </row>
    <row r="92" spans="1:4">
      <c r="A92" s="15" t="str">
        <f ca="1">IFERROR(__xludf.DUMMYFUNCTION("""COMPUTED_VALUE"""),"PROYECTOS")</f>
        <v>PROYECTOS</v>
      </c>
      <c r="B92" s="15" t="str">
        <f ca="1">IFERROR(__xludf.DUMMYFUNCTION("""COMPUTED_VALUE"""),"CURSO")</f>
        <v>CURSO</v>
      </c>
      <c r="C92" s="15" t="str">
        <f ca="1">IFERROR(__xludf.DUMMYFUNCTION("""COMPUTED_VALUE"""),"PY-CZ-07")</f>
        <v>PY-CZ-07</v>
      </c>
      <c r="D92" s="15" t="str">
        <f t="shared" ca="1" si="0"/>
        <v>PROYECTOS</v>
      </c>
    </row>
    <row r="93" spans="1:4">
      <c r="A93" s="15" t="str">
        <f ca="1">IFERROR(__xludf.DUMMYFUNCTION("""COMPUTED_VALUE"""),"PROYECTOS")</f>
        <v>PROYECTOS</v>
      </c>
      <c r="B93" s="15" t="str">
        <f ca="1">IFERROR(__xludf.DUMMYFUNCTION("""COMPUTED_VALUE"""),"DIPLOMADO")</f>
        <v>DIPLOMADO</v>
      </c>
      <c r="C93" s="15" t="str">
        <f ca="1">IFERROR(__xludf.DUMMYFUNCTION("""COMPUTED_VALUE"""),"PY-DZ-02")</f>
        <v>PY-DZ-02</v>
      </c>
      <c r="D93" s="15" t="str">
        <f t="shared" ca="1" si="0"/>
        <v>PROYECTOS</v>
      </c>
    </row>
    <row r="94" spans="1:4">
      <c r="A94" s="15" t="str">
        <f ca="1">IFERROR(__xludf.DUMMYFUNCTION("""COMPUTED_VALUE"""),"PROYECTOS")</f>
        <v>PROYECTOS</v>
      </c>
      <c r="B94" s="15" t="str">
        <f ca="1">IFERROR(__xludf.DUMMYFUNCTION("""COMPUTED_VALUE"""),"DIPLOMADO")</f>
        <v>DIPLOMADO</v>
      </c>
      <c r="C94" s="15" t="str">
        <f ca="1">IFERROR(__xludf.DUMMYFUNCTION("""COMPUTED_VALUE"""),"PY-DZ-03")</f>
        <v>PY-DZ-03</v>
      </c>
      <c r="D94" s="15" t="str">
        <f t="shared" ca="1" si="0"/>
        <v>PROYECTOS</v>
      </c>
    </row>
    <row r="95" spans="1:4">
      <c r="A95" s="15" t="str">
        <f ca="1">IFERROR(__xludf.DUMMYFUNCTION("""COMPUTED_VALUE"""),"PROYECTOS")</f>
        <v>PROYECTOS</v>
      </c>
      <c r="B95" s="15" t="str">
        <f ca="1">IFERROR(__xludf.DUMMYFUNCTION("""COMPUTED_VALUE"""),"DIPLOMADO")</f>
        <v>DIPLOMADO</v>
      </c>
      <c r="C95" s="15" t="str">
        <f ca="1">IFERROR(__xludf.DUMMYFUNCTION("""COMPUTED_VALUE"""),"PY-DZ-04")</f>
        <v>PY-DZ-04</v>
      </c>
      <c r="D95" s="15" t="str">
        <f t="shared" ca="1" si="0"/>
        <v>PROYECTOS</v>
      </c>
    </row>
    <row r="96" spans="1:4">
      <c r="A96" s="15" t="str">
        <f ca="1">IFERROR(__xludf.DUMMYFUNCTION("""COMPUTED_VALUE"""),"PROYECTOS")</f>
        <v>PROYECTOS</v>
      </c>
      <c r="B96" s="15" t="str">
        <f ca="1">IFERROR(__xludf.DUMMYFUNCTION("""COMPUTED_VALUE"""),"PEE")</f>
        <v>PEE</v>
      </c>
      <c r="C96" s="15" t="str">
        <f ca="1">IFERROR(__xludf.DUMMYFUNCTION("""COMPUTED_VALUE"""),"PY-PZ-02")</f>
        <v>PY-PZ-02</v>
      </c>
      <c r="D96" s="15" t="str">
        <f t="shared" ca="1" si="0"/>
        <v>PROYECTOS</v>
      </c>
    </row>
    <row r="97" spans="1:4">
      <c r="A97" s="15" t="str">
        <f ca="1">IFERROR(__xludf.DUMMYFUNCTION("""COMPUTED_VALUE"""),"PROYECTOS")</f>
        <v>PROYECTOS</v>
      </c>
      <c r="B97" s="15" t="str">
        <f ca="1">IFERROR(__xludf.DUMMYFUNCTION("""COMPUTED_VALUE"""),"PEE")</f>
        <v>PEE</v>
      </c>
      <c r="C97" s="15" t="str">
        <f ca="1">IFERROR(__xludf.DUMMYFUNCTION("""COMPUTED_VALUE"""),"PY-PZ-03")</f>
        <v>PY-PZ-03</v>
      </c>
      <c r="D97" s="15" t="str">
        <f t="shared" ca="1" si="0"/>
        <v>PROYECTOS</v>
      </c>
    </row>
    <row r="98" spans="1:4">
      <c r="A98" s="15" t="str">
        <f ca="1">IFERROR(__xludf.DUMMYFUNCTION("""COMPUTED_VALUE"""),"PROYECTOS")</f>
        <v>PROYECTOS</v>
      </c>
      <c r="B98" s="15" t="str">
        <f ca="1">IFERROR(__xludf.DUMMYFUNCTION("""COMPUTED_VALUE"""),"ESP.")</f>
        <v>ESP.</v>
      </c>
      <c r="C98" s="15" t="str">
        <f ca="1">IFERROR(__xludf.DUMMYFUNCTION("""COMPUTED_VALUE"""),"PY-EZ-01")</f>
        <v>PY-EZ-01</v>
      </c>
      <c r="D98" s="15" t="str">
        <f t="shared" ca="1" si="0"/>
        <v>ESP</v>
      </c>
    </row>
    <row r="99" spans="1:4">
      <c r="A99" s="15" t="str">
        <f ca="1">IFERROR(__xludf.DUMMYFUNCTION("""COMPUTED_VALUE"""),"PROYECTOS")</f>
        <v>PROYECTOS</v>
      </c>
      <c r="B99" s="15" t="str">
        <f ca="1">IFERROR(__xludf.DUMMYFUNCTION("""COMPUTED_VALUE"""),"ESP.")</f>
        <v>ESP.</v>
      </c>
      <c r="C99" s="15" t="str">
        <f ca="1">IFERROR(__xludf.DUMMYFUNCTION("""COMPUTED_VALUE"""),"PY-EZ-02")</f>
        <v>PY-EZ-02</v>
      </c>
      <c r="D99" s="15" t="str">
        <f t="shared" ca="1" si="0"/>
        <v>ESP</v>
      </c>
    </row>
    <row r="100" spans="1:4">
      <c r="A100" s="15" t="str">
        <f ca="1">IFERROR(__xludf.DUMMYFUNCTION("""COMPUTED_VALUE"""),"FINANZ")</f>
        <v>FINANZ</v>
      </c>
      <c r="B100" s="15" t="str">
        <f ca="1">IFERROR(__xludf.DUMMYFUNCTION("""COMPUTED_VALUE"""),"CURSO")</f>
        <v>CURSO</v>
      </c>
      <c r="C100" s="15" t="str">
        <f ca="1">IFERROR(__xludf.DUMMYFUNCTION("""COMPUTED_VALUE"""),"FI-CZ-03")</f>
        <v>FI-CZ-03</v>
      </c>
      <c r="D100" s="15" t="str">
        <f t="shared" ca="1" si="0"/>
        <v>FINANZ</v>
      </c>
    </row>
    <row r="101" spans="1:4">
      <c r="A101" s="15" t="str">
        <f ca="1">IFERROR(__xludf.DUMMYFUNCTION("""COMPUTED_VALUE"""),"FINANZ")</f>
        <v>FINANZ</v>
      </c>
      <c r="B101" s="15" t="str">
        <f ca="1">IFERROR(__xludf.DUMMYFUNCTION("""COMPUTED_VALUE"""),"CURSO")</f>
        <v>CURSO</v>
      </c>
      <c r="C101" s="15" t="str">
        <f ca="1">IFERROR(__xludf.DUMMYFUNCTION("""COMPUTED_VALUE"""),"FI-CZ-06")</f>
        <v>FI-CZ-06</v>
      </c>
      <c r="D101" s="15" t="str">
        <f t="shared" ca="1" si="0"/>
        <v>FINANZ</v>
      </c>
    </row>
    <row r="102" spans="1:4">
      <c r="A102" s="15" t="str">
        <f ca="1">IFERROR(__xludf.DUMMYFUNCTION("""COMPUTED_VALUE"""),"FINANZ")</f>
        <v>FINANZ</v>
      </c>
      <c r="B102" s="15" t="str">
        <f ca="1">IFERROR(__xludf.DUMMYFUNCTION("""COMPUTED_VALUE"""),"CURSO")</f>
        <v>CURSO</v>
      </c>
      <c r="C102" s="15" t="str">
        <f ca="1">IFERROR(__xludf.DUMMYFUNCTION("""COMPUTED_VALUE"""),"FI-CZ-07")</f>
        <v>FI-CZ-07</v>
      </c>
      <c r="D102" s="15" t="str">
        <f t="shared" ca="1" si="0"/>
        <v>FINANZ</v>
      </c>
    </row>
    <row r="103" spans="1:4">
      <c r="A103" s="15" t="str">
        <f ca="1">IFERROR(__xludf.DUMMYFUNCTION("""COMPUTED_VALUE"""),"FINANZ")</f>
        <v>FINANZ</v>
      </c>
      <c r="B103" s="15" t="str">
        <f ca="1">IFERROR(__xludf.DUMMYFUNCTION("""COMPUTED_VALUE"""),"ESP.")</f>
        <v>ESP.</v>
      </c>
      <c r="C103" s="15" t="str">
        <f ca="1">IFERROR(__xludf.DUMMYFUNCTION("""COMPUTED_VALUE"""),"FI-EZ-01")</f>
        <v>FI-EZ-01</v>
      </c>
      <c r="D103" s="15" t="str">
        <f t="shared" ca="1" si="0"/>
        <v>ESP</v>
      </c>
    </row>
    <row r="104" spans="1:4">
      <c r="A104" s="15" t="str">
        <f ca="1">IFERROR(__xludf.DUMMYFUNCTION("""COMPUTED_VALUE"""),"COMEX")</f>
        <v>COMEX</v>
      </c>
      <c r="B104" s="15" t="str">
        <f ca="1">IFERROR(__xludf.DUMMYFUNCTION("""COMPUTED_VALUE"""),"CURSO")</f>
        <v>CURSO</v>
      </c>
      <c r="C104" s="15" t="str">
        <f ca="1">IFERROR(__xludf.DUMMYFUNCTION("""COMPUTED_VALUE"""),"CX-CZ-03")</f>
        <v>CX-CZ-03</v>
      </c>
      <c r="D104" s="15" t="str">
        <f t="shared" ca="1" si="0"/>
        <v>COMEX</v>
      </c>
    </row>
    <row r="105" spans="1:4">
      <c r="A105" s="15" t="str">
        <f ca="1">IFERROR(__xludf.DUMMYFUNCTION("""COMPUTED_VALUE"""),"WEB")</f>
        <v>WEB</v>
      </c>
      <c r="B105" s="15" t="str">
        <f ca="1">IFERROR(__xludf.DUMMYFUNCTION("""COMPUTED_VALUE"""),"CURSO")</f>
        <v>CURSO</v>
      </c>
      <c r="C105" s="15" t="str">
        <f ca="1">IFERROR(__xludf.DUMMYFUNCTION("""COMPUTED_VALUE"""),"PG-CZ-01")</f>
        <v>PG-CZ-01</v>
      </c>
      <c r="D105" s="15" t="str">
        <f t="shared" ca="1" si="0"/>
        <v>WEB</v>
      </c>
    </row>
    <row r="106" spans="1:4">
      <c r="A106" s="15" t="str">
        <f ca="1">IFERROR(__xludf.DUMMYFUNCTION("""COMPUTED_VALUE"""),"WEB")</f>
        <v>WEB</v>
      </c>
      <c r="B106" s="15" t="str">
        <f ca="1">IFERROR(__xludf.DUMMYFUNCTION("""COMPUTED_VALUE"""),"CURSO")</f>
        <v>CURSO</v>
      </c>
      <c r="C106" s="15" t="str">
        <f ca="1">IFERROR(__xludf.DUMMYFUNCTION("""COMPUTED_VALUE"""),"PG-CZ-02")</f>
        <v>PG-CZ-02</v>
      </c>
      <c r="D106" s="15" t="str">
        <f t="shared" ca="1" si="0"/>
        <v>WEB</v>
      </c>
    </row>
    <row r="107" spans="1:4">
      <c r="A107" s="15" t="str">
        <f ca="1">IFERROR(__xludf.DUMMYFUNCTION("""COMPUTED_VALUE"""),"WEB")</f>
        <v>WEB</v>
      </c>
      <c r="B107" s="15" t="str">
        <f ca="1">IFERROR(__xludf.DUMMYFUNCTION("""COMPUTED_VALUE"""),"CURSO")</f>
        <v>CURSO</v>
      </c>
      <c r="C107" s="15" t="str">
        <f ca="1">IFERROR(__xludf.DUMMYFUNCTION("""COMPUTED_VALUE"""),"PG-CZ-03")</f>
        <v>PG-CZ-03</v>
      </c>
      <c r="D107" s="15" t="str">
        <f t="shared" ca="1" si="0"/>
        <v>WEB</v>
      </c>
    </row>
    <row r="108" spans="1:4">
      <c r="A108" s="15" t="str">
        <f ca="1">IFERROR(__xludf.DUMMYFUNCTION("""COMPUTED_VALUE"""),"WEB")</f>
        <v>WEB</v>
      </c>
      <c r="B108" s="15" t="str">
        <f ca="1">IFERROR(__xludf.DUMMYFUNCTION("""COMPUTED_VALUE"""),"CURSO")</f>
        <v>CURSO</v>
      </c>
      <c r="C108" s="15" t="str">
        <f ca="1">IFERROR(__xludf.DUMMYFUNCTION("""COMPUTED_VALUE"""),"PG-CZ-04")</f>
        <v>PG-CZ-04</v>
      </c>
      <c r="D108" s="15" t="str">
        <f t="shared" ca="1" si="0"/>
        <v>WEB</v>
      </c>
    </row>
    <row r="109" spans="1:4">
      <c r="A109" s="15" t="str">
        <f ca="1">IFERROR(__xludf.DUMMYFUNCTION("""COMPUTED_VALUE"""),"WEB")</f>
        <v>WEB</v>
      </c>
      <c r="B109" s="15" t="str">
        <f ca="1">IFERROR(__xludf.DUMMYFUNCTION("""COMPUTED_VALUE"""),"ESP.")</f>
        <v>ESP.</v>
      </c>
      <c r="C109" s="15" t="str">
        <f ca="1">IFERROR(__xludf.DUMMYFUNCTION("""COMPUTED_VALUE"""),"PG-EZ-01")</f>
        <v>PG-EZ-01</v>
      </c>
      <c r="D109" s="15" t="str">
        <f t="shared" ca="1" si="0"/>
        <v>ESP</v>
      </c>
    </row>
    <row r="110" spans="1:4">
      <c r="A110" s="15" t="str">
        <f ca="1">IFERROR(__xludf.DUMMYFUNCTION("""COMPUTED_VALUE"""),"MKT")</f>
        <v>MKT</v>
      </c>
      <c r="B110" s="15" t="str">
        <f ca="1">IFERROR(__xludf.DUMMYFUNCTION("""COMPUTED_VALUE"""),"CURSO")</f>
        <v>CURSO</v>
      </c>
      <c r="C110" s="15" t="str">
        <f ca="1">IFERROR(__xludf.DUMMYFUNCTION("""COMPUTED_VALUE"""),"MK-CZ-02")</f>
        <v>MK-CZ-02</v>
      </c>
      <c r="D110" s="15" t="str">
        <f t="shared" ca="1" si="0"/>
        <v>MKT</v>
      </c>
    </row>
    <row r="111" spans="1:4">
      <c r="A111" s="15" t="str">
        <f ca="1">IFERROR(__xludf.DUMMYFUNCTION("""COMPUTED_VALUE"""),"GEST.PUB")</f>
        <v>GEST.PUB</v>
      </c>
      <c r="B111" s="15" t="str">
        <f ca="1">IFERROR(__xludf.DUMMYFUNCTION("""COMPUTED_VALUE"""),"CURSO")</f>
        <v>CURSO</v>
      </c>
      <c r="C111" s="15" t="str">
        <f ca="1">IFERROR(__xludf.DUMMYFUNCTION("""COMPUTED_VALUE"""),"GP-CZ-01")</f>
        <v>GP-CZ-01</v>
      </c>
      <c r="D111" s="15" t="str">
        <f t="shared" ca="1" si="0"/>
        <v>GEST.PUB</v>
      </c>
    </row>
    <row r="112" spans="1:4">
      <c r="A112" s="15" t="str">
        <f ca="1">IFERROR(__xludf.DUMMYFUNCTION("""COMPUTED_VALUE"""),"DISEÑO Y MODELO GRÁFICO")</f>
        <v>DISEÑO Y MODELO GRÁFICO</v>
      </c>
      <c r="B112" s="15" t="str">
        <f ca="1">IFERROR(__xludf.DUMMYFUNCTION("""COMPUTED_VALUE"""),"CURSO")</f>
        <v>CURSO</v>
      </c>
      <c r="C112" s="15" t="str">
        <f ca="1">IFERROR(__xludf.DUMMYFUNCTION("""COMPUTED_VALUE"""),"DM-CZ-01")</f>
        <v>DM-CZ-01</v>
      </c>
      <c r="D112" s="15" t="str">
        <f t="shared" ca="1" si="0"/>
        <v>DISEÑO Y MODELO GRÁFICO</v>
      </c>
    </row>
    <row r="113" spans="1:4">
      <c r="A113" s="15" t="str">
        <f ca="1">IFERROR(__xludf.DUMMYFUNCTION("""COMPUTED_VALUE"""),"RRHH")</f>
        <v>RRHH</v>
      </c>
      <c r="B113" s="15" t="str">
        <f ca="1">IFERROR(__xludf.DUMMYFUNCTION("""COMPUTED_VALUE"""),"CURSO")</f>
        <v>CURSO</v>
      </c>
      <c r="C113" s="15" t="str">
        <f ca="1">IFERROR(__xludf.DUMMYFUNCTION("""COMPUTED_VALUE"""),"RH-CZ-01")</f>
        <v>RH-CZ-01</v>
      </c>
      <c r="D113" s="15" t="str">
        <f t="shared" ca="1" si="0"/>
        <v>RRHH</v>
      </c>
    </row>
    <row r="114" spans="1:4">
      <c r="A114" s="15" t="str">
        <f ca="1">IFERROR(__xludf.DUMMYFUNCTION("""COMPUTED_VALUE"""),"RRHH")</f>
        <v>RRHH</v>
      </c>
      <c r="B114" s="15" t="str">
        <f ca="1">IFERROR(__xludf.DUMMYFUNCTION("""COMPUTED_VALUE"""),"CURSO")</f>
        <v>CURSO</v>
      </c>
      <c r="C114" s="15" t="str">
        <f ca="1">IFERROR(__xludf.DUMMYFUNCTION("""COMPUTED_VALUE"""),"RH-CZ-02")</f>
        <v>RH-CZ-02</v>
      </c>
      <c r="D114" s="15" t="str">
        <f t="shared" ca="1" si="0"/>
        <v>RRHH</v>
      </c>
    </row>
    <row r="115" spans="1:4">
      <c r="A115" s="15" t="str">
        <f ca="1">IFERROR(__xludf.DUMMYFUNCTION("""COMPUTED_VALUE"""),"LOGÍSTICA ")</f>
        <v xml:space="preserve">LOGÍSTICA </v>
      </c>
      <c r="B115" s="15" t="str">
        <f ca="1">IFERROR(__xludf.DUMMYFUNCTION("""COMPUTED_VALUE"""),"CONG")</f>
        <v>CONG</v>
      </c>
      <c r="C115" s="15" t="str">
        <f ca="1">IFERROR(__xludf.DUMMYFUNCTION("""COMPUTED_VALUE"""),"LG-CG-08")</f>
        <v>LG-CG-08</v>
      </c>
      <c r="D115" s="15" t="str">
        <f t="shared" ca="1" si="0"/>
        <v xml:space="preserve">LOGÍSTICA </v>
      </c>
    </row>
    <row r="116" spans="1:4">
      <c r="A116" s="15"/>
      <c r="B116" s="15"/>
      <c r="C116" s="15"/>
      <c r="D116" s="15">
        <f t="shared" si="0"/>
        <v>0</v>
      </c>
    </row>
    <row r="117" spans="1:4">
      <c r="A117" s="15"/>
      <c r="B117" s="15"/>
      <c r="C117" s="15"/>
      <c r="D117" s="15">
        <f t="shared" si="0"/>
        <v>0</v>
      </c>
    </row>
    <row r="118" spans="1:4">
      <c r="A118" s="15"/>
      <c r="B118" s="15"/>
      <c r="C118" s="15"/>
      <c r="D118" s="15">
        <f t="shared" si="0"/>
        <v>0</v>
      </c>
    </row>
    <row r="119" spans="1:4">
      <c r="A119" s="15"/>
      <c r="B119" s="15"/>
      <c r="C119" s="15"/>
      <c r="D119" s="15">
        <f t="shared" si="0"/>
        <v>0</v>
      </c>
    </row>
    <row r="120" spans="1:4">
      <c r="A120" s="15"/>
      <c r="B120" s="15"/>
      <c r="C120" s="15"/>
      <c r="D120" s="15">
        <f t="shared" si="0"/>
        <v>0</v>
      </c>
    </row>
    <row r="121" spans="1:4">
      <c r="A121" s="15"/>
      <c r="B121" s="15"/>
      <c r="C121" s="15"/>
      <c r="D121" s="15">
        <f t="shared" si="0"/>
        <v>0</v>
      </c>
    </row>
    <row r="122" spans="1:4">
      <c r="A122" s="15"/>
      <c r="B122" s="15"/>
      <c r="C122" s="15"/>
      <c r="D122" s="15">
        <f t="shared" si="0"/>
        <v>0</v>
      </c>
    </row>
    <row r="123" spans="1:4">
      <c r="A123" s="15"/>
      <c r="B123" s="15"/>
      <c r="C123" s="15"/>
      <c r="D123" s="15">
        <f t="shared" si="0"/>
        <v>0</v>
      </c>
    </row>
    <row r="124" spans="1:4">
      <c r="A124" s="15"/>
      <c r="B124" s="15"/>
      <c r="C124" s="15"/>
      <c r="D124" s="15">
        <f t="shared" si="0"/>
        <v>0</v>
      </c>
    </row>
    <row r="125" spans="1:4">
      <c r="A125" s="15"/>
      <c r="B125" s="15"/>
      <c r="C125" s="15"/>
      <c r="D125" s="15">
        <f t="shared" si="0"/>
        <v>0</v>
      </c>
    </row>
    <row r="126" spans="1:4">
      <c r="A126" s="15"/>
      <c r="B126" s="15"/>
      <c r="C126" s="15"/>
      <c r="D126" s="15">
        <f t="shared" si="0"/>
        <v>0</v>
      </c>
    </row>
    <row r="127" spans="1:4">
      <c r="A127" s="15"/>
      <c r="B127" s="15"/>
      <c r="C127" s="15"/>
      <c r="D127" s="15">
        <f t="shared" si="0"/>
        <v>0</v>
      </c>
    </row>
    <row r="128" spans="1:4">
      <c r="A128" s="15"/>
      <c r="B128" s="15"/>
      <c r="C128" s="15"/>
      <c r="D128" s="15">
        <f t="shared" si="0"/>
        <v>0</v>
      </c>
    </row>
    <row r="129" spans="1:4">
      <c r="A129" s="15"/>
      <c r="B129" s="15"/>
      <c r="C129" s="15"/>
      <c r="D129" s="15">
        <f t="shared" si="0"/>
        <v>0</v>
      </c>
    </row>
    <row r="130" spans="1:4">
      <c r="A130" s="15"/>
      <c r="B130" s="15"/>
      <c r="C130" s="15"/>
      <c r="D130" s="15">
        <f t="shared" si="0"/>
        <v>0</v>
      </c>
    </row>
    <row r="131" spans="1:4">
      <c r="A131" s="15"/>
      <c r="B131" s="15"/>
      <c r="C131" s="15"/>
      <c r="D131" s="15">
        <f t="shared" si="0"/>
        <v>0</v>
      </c>
    </row>
    <row r="132" spans="1:4">
      <c r="A132" s="15"/>
      <c r="B132" s="15"/>
      <c r="C132" s="15"/>
      <c r="D132" s="15">
        <f t="shared" si="0"/>
        <v>0</v>
      </c>
    </row>
    <row r="133" spans="1:4">
      <c r="A133" s="15"/>
      <c r="B133" s="15"/>
      <c r="C133" s="15"/>
      <c r="D133" s="15">
        <f t="shared" si="0"/>
        <v>0</v>
      </c>
    </row>
    <row r="134" spans="1:4">
      <c r="A134" s="15"/>
      <c r="B134" s="15"/>
      <c r="C134" s="15"/>
      <c r="D134" s="15">
        <f t="shared" si="0"/>
        <v>0</v>
      </c>
    </row>
    <row r="135" spans="1:4">
      <c r="A135" s="15"/>
      <c r="B135" s="15"/>
      <c r="C135" s="15"/>
      <c r="D135" s="15">
        <f t="shared" si="0"/>
        <v>0</v>
      </c>
    </row>
    <row r="136" spans="1:4">
      <c r="A136" s="15"/>
      <c r="B136" s="15"/>
      <c r="C136" s="15"/>
      <c r="D136" s="15">
        <f t="shared" si="0"/>
        <v>0</v>
      </c>
    </row>
    <row r="137" spans="1:4">
      <c r="A137" s="15"/>
      <c r="B137" s="15"/>
      <c r="C137" s="15"/>
      <c r="D137" s="15">
        <f t="shared" si="0"/>
        <v>0</v>
      </c>
    </row>
    <row r="138" spans="1:4">
      <c r="A138" s="15"/>
      <c r="B138" s="15"/>
      <c r="C138" s="15"/>
      <c r="D138" s="15">
        <f t="shared" si="0"/>
        <v>0</v>
      </c>
    </row>
    <row r="139" spans="1:4">
      <c r="A139" s="15"/>
      <c r="B139" s="15"/>
      <c r="C139" s="15"/>
      <c r="D139" s="15">
        <f t="shared" si="0"/>
        <v>0</v>
      </c>
    </row>
    <row r="140" spans="1:4">
      <c r="A140" s="15"/>
      <c r="B140" s="15"/>
      <c r="C140" s="15"/>
      <c r="D140" s="15">
        <f t="shared" si="0"/>
        <v>0</v>
      </c>
    </row>
    <row r="141" spans="1:4">
      <c r="A141" s="15"/>
      <c r="B141" s="15"/>
      <c r="C141" s="15"/>
      <c r="D141" s="15">
        <f t="shared" si="0"/>
        <v>0</v>
      </c>
    </row>
    <row r="142" spans="1:4">
      <c r="A142" s="15"/>
      <c r="B142" s="15"/>
      <c r="C142" s="15"/>
      <c r="D142" s="15">
        <f t="shared" si="0"/>
        <v>0</v>
      </c>
    </row>
    <row r="143" spans="1:4">
      <c r="A143" s="15"/>
      <c r="B143" s="15"/>
      <c r="C143" s="15"/>
      <c r="D143" s="15">
        <f t="shared" si="0"/>
        <v>0</v>
      </c>
    </row>
    <row r="144" spans="1:4">
      <c r="A144" s="15"/>
      <c r="B144" s="15"/>
      <c r="C144" s="15"/>
      <c r="D144" s="15">
        <f t="shared" si="0"/>
        <v>0</v>
      </c>
    </row>
    <row r="145" spans="1:4">
      <c r="A145" s="15"/>
      <c r="B145" s="15"/>
      <c r="C145" s="15"/>
      <c r="D145" s="15">
        <f t="shared" si="0"/>
        <v>0</v>
      </c>
    </row>
    <row r="146" spans="1:4">
      <c r="A146" s="15"/>
      <c r="B146" s="15"/>
      <c r="C146" s="15"/>
      <c r="D146" s="15">
        <f t="shared" si="0"/>
        <v>0</v>
      </c>
    </row>
    <row r="147" spans="1:4">
      <c r="A147" s="15"/>
      <c r="B147" s="15"/>
      <c r="C147" s="15"/>
      <c r="D147" s="15">
        <f t="shared" si="0"/>
        <v>0</v>
      </c>
    </row>
    <row r="148" spans="1:4">
      <c r="A148" s="15"/>
      <c r="B148" s="15"/>
      <c r="C148" s="15"/>
      <c r="D148" s="15">
        <f t="shared" si="0"/>
        <v>0</v>
      </c>
    </row>
    <row r="149" spans="1:4">
      <c r="A149" s="15"/>
      <c r="B149" s="15"/>
      <c r="C149" s="15"/>
      <c r="D149" s="15">
        <f t="shared" si="0"/>
        <v>0</v>
      </c>
    </row>
    <row r="150" spans="1:4">
      <c r="A150" s="15"/>
      <c r="B150" s="15"/>
      <c r="C150" s="15"/>
      <c r="D150" s="15">
        <f t="shared" si="0"/>
        <v>0</v>
      </c>
    </row>
    <row r="151" spans="1:4">
      <c r="A151" s="15"/>
      <c r="B151" s="15"/>
      <c r="C151" s="15"/>
      <c r="D151" s="15">
        <f t="shared" si="0"/>
        <v>0</v>
      </c>
    </row>
    <row r="152" spans="1:4">
      <c r="A152" s="15"/>
      <c r="B152" s="15"/>
      <c r="C152" s="15"/>
      <c r="D152" s="15">
        <f t="shared" si="0"/>
        <v>0</v>
      </c>
    </row>
    <row r="153" spans="1:4">
      <c r="A153" s="15"/>
      <c r="B153" s="15"/>
      <c r="C153" s="15"/>
      <c r="D153" s="15">
        <f t="shared" si="0"/>
        <v>0</v>
      </c>
    </row>
    <row r="154" spans="1:4">
      <c r="A154" s="15"/>
      <c r="B154" s="15"/>
      <c r="C154" s="15"/>
      <c r="D154" s="15">
        <f t="shared" si="0"/>
        <v>0</v>
      </c>
    </row>
    <row r="155" spans="1:4">
      <c r="A155" s="15"/>
      <c r="B155" s="15"/>
      <c r="C155" s="15"/>
      <c r="D155" s="15">
        <f t="shared" si="0"/>
        <v>0</v>
      </c>
    </row>
    <row r="156" spans="1:4">
      <c r="A156" s="15"/>
      <c r="B156" s="15"/>
      <c r="C156" s="15"/>
      <c r="D156" s="15">
        <f t="shared" si="0"/>
        <v>0</v>
      </c>
    </row>
    <row r="157" spans="1:4">
      <c r="A157" s="15"/>
      <c r="B157" s="15"/>
      <c r="C157" s="15"/>
      <c r="D157" s="15">
        <f t="shared" si="0"/>
        <v>0</v>
      </c>
    </row>
    <row r="158" spans="1:4">
      <c r="A158" s="15"/>
      <c r="B158" s="15"/>
      <c r="C158" s="15"/>
      <c r="D158" s="15">
        <f t="shared" si="0"/>
        <v>0</v>
      </c>
    </row>
    <row r="159" spans="1:4">
      <c r="A159" s="15"/>
      <c r="B159" s="15"/>
      <c r="C159" s="15"/>
      <c r="D159" s="15">
        <f t="shared" si="0"/>
        <v>0</v>
      </c>
    </row>
    <row r="160" spans="1:4">
      <c r="A160" s="15"/>
      <c r="B160" s="15"/>
      <c r="C160" s="15"/>
      <c r="D160" s="15">
        <f t="shared" si="0"/>
        <v>0</v>
      </c>
    </row>
    <row r="161" spans="1:4">
      <c r="A161" s="15"/>
      <c r="B161" s="15"/>
      <c r="C161" s="15"/>
      <c r="D161" s="15">
        <f t="shared" si="0"/>
        <v>0</v>
      </c>
    </row>
    <row r="162" spans="1:4">
      <c r="A162" s="15"/>
      <c r="B162" s="15"/>
      <c r="C162" s="15"/>
      <c r="D162" s="15">
        <f t="shared" si="0"/>
        <v>0</v>
      </c>
    </row>
    <row r="163" spans="1:4">
      <c r="A163" s="15"/>
      <c r="B163" s="15"/>
      <c r="C163" s="15"/>
      <c r="D163" s="15">
        <f t="shared" si="0"/>
        <v>0</v>
      </c>
    </row>
    <row r="164" spans="1:4">
      <c r="A164" s="15"/>
      <c r="B164" s="15"/>
      <c r="C164" s="15"/>
      <c r="D164" s="15">
        <f t="shared" si="0"/>
        <v>0</v>
      </c>
    </row>
    <row r="165" spans="1:4">
      <c r="A165" s="15"/>
      <c r="B165" s="15"/>
      <c r="C165" s="15"/>
      <c r="D165" s="15">
        <f t="shared" si="0"/>
        <v>0</v>
      </c>
    </row>
    <row r="166" spans="1:4">
      <c r="A166" s="15"/>
      <c r="B166" s="15"/>
      <c r="C166" s="15"/>
      <c r="D166" s="15">
        <f t="shared" si="0"/>
        <v>0</v>
      </c>
    </row>
    <row r="167" spans="1:4">
      <c r="A167" s="15"/>
      <c r="B167" s="15"/>
      <c r="C167" s="15"/>
      <c r="D167" s="15">
        <f t="shared" si="0"/>
        <v>0</v>
      </c>
    </row>
    <row r="168" spans="1:4">
      <c r="A168" s="15"/>
      <c r="B168" s="15"/>
      <c r="C168" s="15"/>
      <c r="D168" s="15">
        <f t="shared" si="0"/>
        <v>0</v>
      </c>
    </row>
    <row r="169" spans="1:4">
      <c r="A169" s="15"/>
      <c r="B169" s="15"/>
      <c r="C169" s="15"/>
      <c r="D169" s="15">
        <f t="shared" si="0"/>
        <v>0</v>
      </c>
    </row>
    <row r="170" spans="1:4">
      <c r="A170" s="15"/>
      <c r="B170" s="15"/>
      <c r="C170" s="15"/>
      <c r="D170" s="15">
        <f t="shared" si="0"/>
        <v>0</v>
      </c>
    </row>
    <row r="171" spans="1:4">
      <c r="A171" s="15"/>
      <c r="B171" s="15"/>
      <c r="C171" s="15"/>
      <c r="D171" s="15">
        <f t="shared" si="0"/>
        <v>0</v>
      </c>
    </row>
    <row r="172" spans="1:4">
      <c r="A172" s="15"/>
      <c r="B172" s="15"/>
      <c r="C172" s="15"/>
      <c r="D172" s="15">
        <f t="shared" si="0"/>
        <v>0</v>
      </c>
    </row>
    <row r="173" spans="1:4">
      <c r="A173" s="15"/>
      <c r="B173" s="15"/>
      <c r="C173" s="15"/>
      <c r="D173" s="15">
        <f t="shared" si="0"/>
        <v>0</v>
      </c>
    </row>
    <row r="174" spans="1:4">
      <c r="A174" s="15"/>
      <c r="B174" s="15"/>
      <c r="C174" s="15"/>
      <c r="D174" s="15">
        <f t="shared" si="0"/>
        <v>0</v>
      </c>
    </row>
    <row r="175" spans="1:4">
      <c r="A175" s="15"/>
      <c r="B175" s="15"/>
      <c r="C175" s="15"/>
      <c r="D175" s="15">
        <f t="shared" si="0"/>
        <v>0</v>
      </c>
    </row>
    <row r="176" spans="1:4">
      <c r="A176" s="15"/>
      <c r="B176" s="15"/>
      <c r="C176" s="15"/>
      <c r="D176" s="15">
        <f t="shared" si="0"/>
        <v>0</v>
      </c>
    </row>
    <row r="177" spans="1:4">
      <c r="A177" s="15"/>
      <c r="B177" s="15"/>
      <c r="C177" s="15"/>
      <c r="D177" s="15">
        <f t="shared" si="0"/>
        <v>0</v>
      </c>
    </row>
    <row r="178" spans="1:4">
      <c r="A178" s="15"/>
      <c r="B178" s="15"/>
      <c r="C178" s="15"/>
      <c r="D178" s="15">
        <f t="shared" si="0"/>
        <v>0</v>
      </c>
    </row>
    <row r="179" spans="1:4">
      <c r="A179" s="15"/>
      <c r="B179" s="15"/>
      <c r="C179" s="15"/>
      <c r="D179" s="15">
        <f t="shared" si="0"/>
        <v>0</v>
      </c>
    </row>
    <row r="180" spans="1:4">
      <c r="A180" s="15"/>
      <c r="B180" s="15"/>
      <c r="C180" s="15"/>
      <c r="D180" s="15">
        <f t="shared" si="0"/>
        <v>0</v>
      </c>
    </row>
    <row r="181" spans="1:4">
      <c r="A181" s="15"/>
      <c r="B181" s="15"/>
      <c r="C181" s="15"/>
      <c r="D181" s="15">
        <f t="shared" si="0"/>
        <v>0</v>
      </c>
    </row>
    <row r="182" spans="1:4">
      <c r="A182" s="15"/>
      <c r="B182" s="15"/>
      <c r="C182" s="15"/>
      <c r="D182" s="15">
        <f t="shared" si="0"/>
        <v>0</v>
      </c>
    </row>
    <row r="183" spans="1:4">
      <c r="A183" s="15"/>
      <c r="B183" s="15"/>
      <c r="C183" s="15"/>
      <c r="D183" s="15">
        <f t="shared" si="0"/>
        <v>0</v>
      </c>
    </row>
    <row r="184" spans="1:4">
      <c r="A184" s="15"/>
      <c r="B184" s="15"/>
      <c r="C184" s="15"/>
      <c r="D184" s="15">
        <f t="shared" si="0"/>
        <v>0</v>
      </c>
    </row>
    <row r="185" spans="1:4">
      <c r="A185" s="15"/>
      <c r="B185" s="15"/>
      <c r="C185" s="15"/>
      <c r="D185" s="15">
        <f t="shared" si="0"/>
        <v>0</v>
      </c>
    </row>
    <row r="186" spans="1:4">
      <c r="A186" s="15"/>
      <c r="B186" s="15"/>
      <c r="C186" s="15"/>
      <c r="D186" s="15">
        <f t="shared" si="0"/>
        <v>0</v>
      </c>
    </row>
    <row r="187" spans="1:4">
      <c r="A187" s="15"/>
      <c r="B187" s="15"/>
      <c r="C187" s="15"/>
      <c r="D187" s="15">
        <f t="shared" si="0"/>
        <v>0</v>
      </c>
    </row>
    <row r="188" spans="1:4">
      <c r="A188" s="15"/>
      <c r="B188" s="15"/>
      <c r="C188" s="15"/>
      <c r="D188" s="15">
        <f t="shared" si="0"/>
        <v>0</v>
      </c>
    </row>
    <row r="189" spans="1:4">
      <c r="A189" s="15"/>
      <c r="B189" s="15"/>
      <c r="C189" s="15"/>
      <c r="D189" s="15">
        <f t="shared" si="0"/>
        <v>0</v>
      </c>
    </row>
    <row r="190" spans="1:4">
      <c r="A190" s="15"/>
      <c r="B190" s="15"/>
      <c r="C190" s="15"/>
      <c r="D190" s="15">
        <f t="shared" si="0"/>
        <v>0</v>
      </c>
    </row>
    <row r="191" spans="1:4">
      <c r="A191" s="15"/>
      <c r="B191" s="15"/>
      <c r="C191" s="15"/>
      <c r="D191" s="15">
        <f t="shared" si="0"/>
        <v>0</v>
      </c>
    </row>
    <row r="192" spans="1:4">
      <c r="A192" s="15"/>
      <c r="B192" s="15"/>
      <c r="C192" s="15"/>
      <c r="D192" s="15">
        <f t="shared" si="0"/>
        <v>0</v>
      </c>
    </row>
    <row r="193" spans="1:4">
      <c r="A193" s="15"/>
      <c r="B193" s="15"/>
      <c r="C193" s="15"/>
      <c r="D193" s="15">
        <f t="shared" si="0"/>
        <v>0</v>
      </c>
    </row>
    <row r="194" spans="1:4">
      <c r="A194" s="15"/>
      <c r="B194" s="15"/>
      <c r="C194" s="15"/>
      <c r="D194" s="15">
        <f t="shared" si="0"/>
        <v>0</v>
      </c>
    </row>
    <row r="195" spans="1:4">
      <c r="A195" s="15"/>
      <c r="B195" s="15"/>
      <c r="C195" s="15"/>
      <c r="D195" s="15">
        <f t="shared" si="0"/>
        <v>0</v>
      </c>
    </row>
    <row r="196" spans="1:4">
      <c r="A196" s="15"/>
      <c r="B196" s="15"/>
      <c r="C196" s="15"/>
      <c r="D196" s="15">
        <f t="shared" si="0"/>
        <v>0</v>
      </c>
    </row>
    <row r="197" spans="1:4">
      <c r="A197" s="15"/>
      <c r="B197" s="15"/>
      <c r="C197" s="15"/>
      <c r="D197" s="15">
        <f t="shared" si="0"/>
        <v>0</v>
      </c>
    </row>
    <row r="198" spans="1:4">
      <c r="A198" s="15"/>
      <c r="B198" s="15"/>
      <c r="C198" s="15"/>
      <c r="D198" s="15">
        <f t="shared" si="0"/>
        <v>0</v>
      </c>
    </row>
    <row r="199" spans="1:4">
      <c r="A199" s="15"/>
      <c r="B199" s="15"/>
      <c r="C199" s="15"/>
      <c r="D199" s="15">
        <f t="shared" si="0"/>
        <v>0</v>
      </c>
    </row>
    <row r="200" spans="1:4">
      <c r="A200" s="15"/>
      <c r="B200" s="15"/>
      <c r="C200" s="15"/>
      <c r="D200" s="15">
        <f t="shared" si="0"/>
        <v>0</v>
      </c>
    </row>
    <row r="201" spans="1:4">
      <c r="A201" s="15"/>
      <c r="B201" s="15"/>
      <c r="C201" s="15"/>
      <c r="D201" s="15">
        <f t="shared" si="0"/>
        <v>0</v>
      </c>
    </row>
    <row r="202" spans="1:4">
      <c r="A202" s="15"/>
      <c r="B202" s="15"/>
      <c r="C202" s="15"/>
      <c r="D202" s="15">
        <f t="shared" si="0"/>
        <v>0</v>
      </c>
    </row>
    <row r="203" spans="1:4">
      <c r="A203" s="15"/>
      <c r="B203" s="15"/>
      <c r="C203" s="15"/>
      <c r="D203" s="15">
        <f t="shared" si="0"/>
        <v>0</v>
      </c>
    </row>
    <row r="204" spans="1:4">
      <c r="A204" s="15"/>
      <c r="B204" s="15"/>
      <c r="C204" s="15"/>
      <c r="D204" s="15">
        <f t="shared" si="0"/>
        <v>0</v>
      </c>
    </row>
    <row r="205" spans="1:4">
      <c r="A205" s="15"/>
      <c r="B205" s="15"/>
      <c r="C205" s="15"/>
      <c r="D205" s="15">
        <f t="shared" si="0"/>
        <v>0</v>
      </c>
    </row>
    <row r="206" spans="1:4">
      <c r="A206" s="15"/>
      <c r="B206" s="15"/>
      <c r="C206" s="15"/>
      <c r="D206" s="15">
        <f t="shared" si="0"/>
        <v>0</v>
      </c>
    </row>
    <row r="207" spans="1:4">
      <c r="A207" s="15"/>
      <c r="B207" s="15"/>
      <c r="C207" s="15"/>
      <c r="D207" s="15">
        <f t="shared" si="0"/>
        <v>0</v>
      </c>
    </row>
    <row r="208" spans="1:4">
      <c r="A208" s="15"/>
      <c r="B208" s="15"/>
      <c r="C208" s="15"/>
      <c r="D208" s="15">
        <f t="shared" si="0"/>
        <v>0</v>
      </c>
    </row>
    <row r="209" spans="1:4">
      <c r="A209" s="15"/>
      <c r="B209" s="15"/>
      <c r="C209" s="15"/>
      <c r="D209" s="15">
        <f t="shared" si="0"/>
        <v>0</v>
      </c>
    </row>
    <row r="210" spans="1:4">
      <c r="A210" s="15"/>
      <c r="B210" s="15"/>
      <c r="C210" s="15"/>
      <c r="D210" s="15">
        <f t="shared" si="0"/>
        <v>0</v>
      </c>
    </row>
    <row r="211" spans="1:4">
      <c r="A211" s="15"/>
      <c r="B211" s="15"/>
      <c r="C211" s="15"/>
      <c r="D211" s="15">
        <f t="shared" si="0"/>
        <v>0</v>
      </c>
    </row>
    <row r="212" spans="1:4">
      <c r="A212" s="15"/>
      <c r="B212" s="15"/>
      <c r="C212" s="15"/>
      <c r="D212" s="15">
        <f t="shared" si="0"/>
        <v>0</v>
      </c>
    </row>
    <row r="213" spans="1:4">
      <c r="A213" s="15"/>
      <c r="B213" s="15"/>
      <c r="C213" s="15"/>
      <c r="D213" s="15">
        <f t="shared" si="0"/>
        <v>0</v>
      </c>
    </row>
    <row r="214" spans="1:4">
      <c r="A214" s="15"/>
      <c r="B214" s="15"/>
      <c r="C214" s="15"/>
      <c r="D214" s="15">
        <f t="shared" si="0"/>
        <v>0</v>
      </c>
    </row>
    <row r="215" spans="1:4">
      <c r="A215" s="15"/>
      <c r="B215" s="15"/>
      <c r="C215" s="15"/>
      <c r="D215" s="15">
        <f t="shared" si="0"/>
        <v>0</v>
      </c>
    </row>
    <row r="216" spans="1:4">
      <c r="A216" s="15"/>
      <c r="B216" s="15"/>
      <c r="C216" s="15"/>
      <c r="D216" s="15">
        <f t="shared" si="0"/>
        <v>0</v>
      </c>
    </row>
    <row r="217" spans="1:4">
      <c r="A217" s="15"/>
      <c r="B217" s="15"/>
      <c r="C217" s="15"/>
      <c r="D217" s="15">
        <f t="shared" si="0"/>
        <v>0</v>
      </c>
    </row>
    <row r="218" spans="1:4">
      <c r="A218" s="15"/>
      <c r="B218" s="15"/>
      <c r="C218" s="15"/>
      <c r="D218" s="15">
        <f t="shared" si="0"/>
        <v>0</v>
      </c>
    </row>
    <row r="219" spans="1:4">
      <c r="A219" s="15"/>
      <c r="B219" s="15"/>
      <c r="C219" s="15"/>
      <c r="D219" s="15">
        <f t="shared" si="0"/>
        <v>0</v>
      </c>
    </row>
    <row r="220" spans="1:4">
      <c r="A220" s="15"/>
      <c r="B220" s="15"/>
      <c r="C220" s="15"/>
      <c r="D220" s="15">
        <f t="shared" si="0"/>
        <v>0</v>
      </c>
    </row>
    <row r="221" spans="1:4">
      <c r="A221" s="15"/>
      <c r="B221" s="15"/>
      <c r="C221" s="15"/>
      <c r="D221" s="15">
        <f t="shared" si="0"/>
        <v>0</v>
      </c>
    </row>
    <row r="222" spans="1:4">
      <c r="A222" s="15"/>
      <c r="B222" s="15"/>
      <c r="C222" s="15"/>
      <c r="D222" s="15">
        <f t="shared" si="0"/>
        <v>0</v>
      </c>
    </row>
    <row r="223" spans="1:4">
      <c r="A223" s="15"/>
      <c r="B223" s="15"/>
      <c r="C223" s="15"/>
      <c r="D223" s="15">
        <f t="shared" si="0"/>
        <v>0</v>
      </c>
    </row>
    <row r="224" spans="1:4">
      <c r="A224" s="15"/>
      <c r="B224" s="15"/>
      <c r="C224" s="15"/>
      <c r="D224" s="15">
        <f t="shared" si="0"/>
        <v>0</v>
      </c>
    </row>
    <row r="225" spans="1:4">
      <c r="A225" s="15"/>
      <c r="B225" s="15"/>
      <c r="C225" s="15"/>
      <c r="D225" s="15">
        <f t="shared" si="0"/>
        <v>0</v>
      </c>
    </row>
    <row r="226" spans="1:4">
      <c r="A226" s="15"/>
      <c r="B226" s="15"/>
      <c r="C226" s="15"/>
      <c r="D226" s="15">
        <f t="shared" si="0"/>
        <v>0</v>
      </c>
    </row>
    <row r="227" spans="1:4">
      <c r="A227" s="15"/>
      <c r="B227" s="15"/>
      <c r="C227" s="15"/>
      <c r="D227" s="15">
        <f t="shared" si="0"/>
        <v>0</v>
      </c>
    </row>
    <row r="228" spans="1:4">
      <c r="A228" s="15"/>
      <c r="B228" s="15"/>
      <c r="C228" s="15"/>
      <c r="D228" s="15">
        <f t="shared" si="0"/>
        <v>0</v>
      </c>
    </row>
    <row r="229" spans="1:4">
      <c r="A229" s="15"/>
      <c r="B229" s="15"/>
      <c r="C229" s="15"/>
      <c r="D229" s="15">
        <f t="shared" si="0"/>
        <v>0</v>
      </c>
    </row>
    <row r="230" spans="1:4">
      <c r="A230" s="15"/>
      <c r="B230" s="15"/>
      <c r="C230" s="15"/>
      <c r="D230" s="15">
        <f t="shared" si="0"/>
        <v>0</v>
      </c>
    </row>
    <row r="231" spans="1:4">
      <c r="A231" s="15"/>
      <c r="B231" s="15"/>
      <c r="C231" s="15"/>
      <c r="D231" s="15">
        <f t="shared" si="0"/>
        <v>0</v>
      </c>
    </row>
    <row r="232" spans="1:4">
      <c r="A232" s="15"/>
      <c r="B232" s="15"/>
      <c r="C232" s="15"/>
      <c r="D232" s="15">
        <f t="shared" si="0"/>
        <v>0</v>
      </c>
    </row>
    <row r="233" spans="1:4">
      <c r="A233" s="15"/>
      <c r="B233" s="15"/>
      <c r="C233" s="15"/>
      <c r="D233" s="15">
        <f t="shared" si="0"/>
        <v>0</v>
      </c>
    </row>
    <row r="234" spans="1:4">
      <c r="A234" s="15"/>
      <c r="B234" s="15"/>
      <c r="C234" s="15"/>
      <c r="D234" s="15">
        <f t="shared" si="0"/>
        <v>0</v>
      </c>
    </row>
    <row r="235" spans="1:4">
      <c r="A235" s="15"/>
      <c r="B235" s="15"/>
      <c r="C235" s="15"/>
      <c r="D235" s="15">
        <f t="shared" si="0"/>
        <v>0</v>
      </c>
    </row>
    <row r="236" spans="1:4">
      <c r="A236" s="15"/>
      <c r="B236" s="15"/>
      <c r="C236" s="15"/>
      <c r="D236" s="15">
        <f t="shared" si="0"/>
        <v>0</v>
      </c>
    </row>
    <row r="237" spans="1:4">
      <c r="A237" s="15"/>
      <c r="B237" s="15"/>
      <c r="C237" s="15"/>
      <c r="D237" s="15">
        <f t="shared" si="0"/>
        <v>0</v>
      </c>
    </row>
    <row r="238" spans="1:4">
      <c r="A238" s="15"/>
      <c r="B238" s="15"/>
      <c r="C238" s="15"/>
      <c r="D238" s="15">
        <f t="shared" si="0"/>
        <v>0</v>
      </c>
    </row>
    <row r="239" spans="1:4">
      <c r="A239" s="15"/>
      <c r="B239" s="15"/>
      <c r="C239" s="15"/>
      <c r="D239" s="15">
        <f t="shared" si="0"/>
        <v>0</v>
      </c>
    </row>
    <row r="240" spans="1:4">
      <c r="A240" s="15"/>
      <c r="B240" s="15"/>
      <c r="C240" s="15"/>
      <c r="D240" s="15">
        <f t="shared" si="0"/>
        <v>0</v>
      </c>
    </row>
    <row r="241" spans="1:4">
      <c r="A241" s="15"/>
      <c r="B241" s="15"/>
      <c r="C241" s="15"/>
      <c r="D241" s="15">
        <f t="shared" si="0"/>
        <v>0</v>
      </c>
    </row>
    <row r="242" spans="1:4">
      <c r="A242" s="15"/>
      <c r="B242" s="15"/>
      <c r="C242" s="15"/>
      <c r="D242" s="15">
        <f t="shared" si="0"/>
        <v>0</v>
      </c>
    </row>
    <row r="243" spans="1:4">
      <c r="A243" s="15"/>
      <c r="B243" s="15"/>
      <c r="C243" s="15"/>
      <c r="D243" s="15">
        <f t="shared" si="0"/>
        <v>0</v>
      </c>
    </row>
    <row r="244" spans="1:4">
      <c r="A244" s="15"/>
      <c r="B244" s="15"/>
      <c r="C244" s="15"/>
      <c r="D244" s="15">
        <f t="shared" si="0"/>
        <v>0</v>
      </c>
    </row>
    <row r="245" spans="1:4">
      <c r="A245" s="15"/>
      <c r="B245" s="15"/>
      <c r="C245" s="15"/>
      <c r="D245" s="15">
        <f t="shared" si="0"/>
        <v>0</v>
      </c>
    </row>
    <row r="246" spans="1:4">
      <c r="A246" s="15"/>
      <c r="B246" s="15"/>
      <c r="C246" s="15"/>
      <c r="D246" s="15">
        <f t="shared" si="0"/>
        <v>0</v>
      </c>
    </row>
    <row r="247" spans="1:4">
      <c r="A247" s="15"/>
      <c r="B247" s="15"/>
      <c r="C247" s="15"/>
      <c r="D247" s="15">
        <f t="shared" si="0"/>
        <v>0</v>
      </c>
    </row>
    <row r="248" spans="1:4">
      <c r="A248" s="15"/>
      <c r="B248" s="15"/>
      <c r="C248" s="15"/>
      <c r="D248" s="15">
        <f t="shared" si="0"/>
        <v>0</v>
      </c>
    </row>
    <row r="249" spans="1:4">
      <c r="A249" s="15"/>
      <c r="B249" s="15"/>
      <c r="C249" s="15"/>
      <c r="D249" s="15">
        <f t="shared" si="0"/>
        <v>0</v>
      </c>
    </row>
    <row r="250" spans="1:4">
      <c r="A250" s="15"/>
      <c r="B250" s="15"/>
      <c r="C250" s="15"/>
      <c r="D250" s="15">
        <f t="shared" si="0"/>
        <v>0</v>
      </c>
    </row>
    <row r="251" spans="1:4">
      <c r="A251" s="15"/>
      <c r="B251" s="15"/>
      <c r="C251" s="15"/>
      <c r="D251" s="15">
        <f t="shared" si="0"/>
        <v>0</v>
      </c>
    </row>
    <row r="252" spans="1:4">
      <c r="A252" s="15"/>
      <c r="B252" s="15"/>
      <c r="C252" s="15"/>
      <c r="D252" s="15">
        <f t="shared" si="0"/>
        <v>0</v>
      </c>
    </row>
    <row r="253" spans="1:4">
      <c r="A253" s="15"/>
      <c r="B253" s="15"/>
      <c r="C253" s="15"/>
      <c r="D253" s="15">
        <f t="shared" si="0"/>
        <v>0</v>
      </c>
    </row>
    <row r="254" spans="1:4">
      <c r="A254" s="15"/>
      <c r="B254" s="15"/>
      <c r="C254" s="15"/>
      <c r="D254" s="15">
        <f t="shared" si="0"/>
        <v>0</v>
      </c>
    </row>
    <row r="255" spans="1:4">
      <c r="A255" s="15"/>
      <c r="B255" s="15"/>
      <c r="C255" s="15"/>
      <c r="D255" s="15">
        <f t="shared" si="0"/>
        <v>0</v>
      </c>
    </row>
    <row r="256" spans="1:4">
      <c r="A256" s="15"/>
      <c r="B256" s="15"/>
      <c r="C256" s="15"/>
      <c r="D256" s="15">
        <f t="shared" si="0"/>
        <v>0</v>
      </c>
    </row>
    <row r="257" spans="1:4">
      <c r="A257" s="15"/>
      <c r="B257" s="15"/>
      <c r="C257" s="15"/>
      <c r="D257" s="15">
        <f t="shared" si="0"/>
        <v>0</v>
      </c>
    </row>
    <row r="258" spans="1:4">
      <c r="A258" s="15"/>
      <c r="B258" s="15"/>
      <c r="C258" s="15"/>
      <c r="D258" s="15">
        <f t="shared" si="0"/>
        <v>0</v>
      </c>
    </row>
    <row r="259" spans="1:4">
      <c r="A259" s="15"/>
      <c r="B259" s="15"/>
      <c r="C259" s="15"/>
      <c r="D259" s="15">
        <f t="shared" si="0"/>
        <v>0</v>
      </c>
    </row>
    <row r="260" spans="1:4">
      <c r="A260" s="15"/>
      <c r="B260" s="15"/>
      <c r="C260" s="15"/>
      <c r="D260" s="15">
        <f t="shared" si="0"/>
        <v>0</v>
      </c>
    </row>
    <row r="261" spans="1:4">
      <c r="A261" s="15"/>
      <c r="B261" s="15"/>
      <c r="C261" s="15"/>
      <c r="D261" s="15">
        <f t="shared" si="0"/>
        <v>0</v>
      </c>
    </row>
    <row r="262" spans="1:4">
      <c r="A262" s="15"/>
      <c r="B262" s="15"/>
      <c r="C262" s="15"/>
      <c r="D262" s="15">
        <f t="shared" si="0"/>
        <v>0</v>
      </c>
    </row>
    <row r="263" spans="1:4">
      <c r="A263" s="15"/>
      <c r="B263" s="15"/>
      <c r="C263" s="15"/>
      <c r="D263" s="15">
        <f t="shared" si="0"/>
        <v>0</v>
      </c>
    </row>
    <row r="264" spans="1:4">
      <c r="A264" s="15"/>
      <c r="B264" s="15"/>
      <c r="C264" s="15"/>
      <c r="D264" s="15">
        <f t="shared" si="0"/>
        <v>0</v>
      </c>
    </row>
    <row r="265" spans="1:4">
      <c r="A265" s="15"/>
      <c r="B265" s="15"/>
      <c r="C265" s="15"/>
      <c r="D265" s="15">
        <f t="shared" si="0"/>
        <v>0</v>
      </c>
    </row>
    <row r="266" spans="1:4">
      <c r="A266" s="15"/>
      <c r="B266" s="15"/>
      <c r="C266" s="15"/>
      <c r="D266" s="15">
        <f t="shared" si="0"/>
        <v>0</v>
      </c>
    </row>
    <row r="267" spans="1:4">
      <c r="A267" s="15"/>
      <c r="B267" s="15"/>
      <c r="C267" s="15"/>
      <c r="D267" s="15">
        <f t="shared" si="0"/>
        <v>0</v>
      </c>
    </row>
    <row r="268" spans="1:4">
      <c r="A268" s="15"/>
      <c r="B268" s="15"/>
      <c r="C268" s="15"/>
      <c r="D268" s="15">
        <f t="shared" si="0"/>
        <v>0</v>
      </c>
    </row>
    <row r="269" spans="1:4">
      <c r="A269" s="15"/>
      <c r="B269" s="15"/>
      <c r="C269" s="15"/>
      <c r="D269" s="15">
        <f t="shared" si="0"/>
        <v>0</v>
      </c>
    </row>
    <row r="270" spans="1:4">
      <c r="A270" s="15"/>
      <c r="B270" s="15"/>
      <c r="C270" s="15"/>
      <c r="D270" s="15">
        <f t="shared" si="0"/>
        <v>0</v>
      </c>
    </row>
    <row r="271" spans="1:4">
      <c r="A271" s="15"/>
      <c r="B271" s="15"/>
      <c r="C271" s="15"/>
      <c r="D271" s="15">
        <f t="shared" si="0"/>
        <v>0</v>
      </c>
    </row>
    <row r="272" spans="1:4">
      <c r="A272" s="15"/>
      <c r="B272" s="15"/>
      <c r="C272" s="15"/>
      <c r="D272" s="15">
        <f t="shared" si="0"/>
        <v>0</v>
      </c>
    </row>
    <row r="273" spans="1:4">
      <c r="A273" s="15"/>
      <c r="B273" s="15"/>
      <c r="C273" s="15"/>
      <c r="D273" s="15">
        <f t="shared" si="0"/>
        <v>0</v>
      </c>
    </row>
    <row r="274" spans="1:4">
      <c r="A274" s="15"/>
      <c r="B274" s="15"/>
      <c r="C274" s="15"/>
      <c r="D274" s="15">
        <f t="shared" si="0"/>
        <v>0</v>
      </c>
    </row>
    <row r="275" spans="1:4">
      <c r="A275" s="15"/>
      <c r="B275" s="15"/>
      <c r="C275" s="15"/>
      <c r="D275" s="15">
        <f t="shared" si="0"/>
        <v>0</v>
      </c>
    </row>
    <row r="276" spans="1:4">
      <c r="A276" s="15"/>
      <c r="B276" s="15"/>
      <c r="C276" s="15"/>
      <c r="D276" s="15">
        <f t="shared" si="0"/>
        <v>0</v>
      </c>
    </row>
    <row r="277" spans="1:4">
      <c r="A277" s="15"/>
      <c r="B277" s="15"/>
      <c r="C277" s="15"/>
      <c r="D277" s="15">
        <f t="shared" si="0"/>
        <v>0</v>
      </c>
    </row>
    <row r="278" spans="1:4">
      <c r="A278" s="15"/>
      <c r="B278" s="15"/>
      <c r="C278" s="15"/>
      <c r="D278" s="15">
        <f t="shared" si="0"/>
        <v>0</v>
      </c>
    </row>
    <row r="279" spans="1:4">
      <c r="A279" s="15"/>
      <c r="B279" s="15"/>
      <c r="C279" s="15"/>
      <c r="D279" s="15">
        <f t="shared" si="0"/>
        <v>0</v>
      </c>
    </row>
    <row r="280" spans="1:4">
      <c r="A280" s="15"/>
      <c r="B280" s="15"/>
      <c r="C280" s="15"/>
      <c r="D280" s="15">
        <f t="shared" si="0"/>
        <v>0</v>
      </c>
    </row>
    <row r="281" spans="1:4">
      <c r="A281" s="15"/>
      <c r="B281" s="15"/>
      <c r="C281" s="15"/>
      <c r="D281" s="15">
        <f t="shared" si="0"/>
        <v>0</v>
      </c>
    </row>
    <row r="282" spans="1:4">
      <c r="A282" s="15"/>
      <c r="B282" s="15"/>
      <c r="C282" s="15"/>
      <c r="D282" s="15">
        <f t="shared" si="0"/>
        <v>0</v>
      </c>
    </row>
    <row r="283" spans="1:4">
      <c r="A283" s="15"/>
      <c r="B283" s="15"/>
      <c r="C283" s="15"/>
      <c r="D283" s="15">
        <f t="shared" si="0"/>
        <v>0</v>
      </c>
    </row>
    <row r="284" spans="1:4">
      <c r="A284" s="15"/>
      <c r="B284" s="15"/>
      <c r="C284" s="15"/>
      <c r="D284" s="15">
        <f t="shared" si="0"/>
        <v>0</v>
      </c>
    </row>
    <row r="285" spans="1:4">
      <c r="A285" s="15"/>
      <c r="B285" s="15"/>
      <c r="C285" s="15"/>
      <c r="D285" s="15">
        <f t="shared" si="0"/>
        <v>0</v>
      </c>
    </row>
    <row r="286" spans="1:4">
      <c r="A286" s="15"/>
      <c r="B286" s="15"/>
      <c r="C286" s="15"/>
      <c r="D286" s="15">
        <f t="shared" si="0"/>
        <v>0</v>
      </c>
    </row>
    <row r="287" spans="1:4">
      <c r="A287" s="15"/>
      <c r="B287" s="15"/>
      <c r="C287" s="15"/>
      <c r="D287" s="15">
        <f t="shared" si="0"/>
        <v>0</v>
      </c>
    </row>
    <row r="288" spans="1:4">
      <c r="A288" s="15"/>
      <c r="B288" s="15"/>
      <c r="C288" s="15"/>
      <c r="D288" s="15">
        <f t="shared" si="0"/>
        <v>0</v>
      </c>
    </row>
    <row r="289" spans="1:4">
      <c r="A289" s="15"/>
      <c r="B289" s="15"/>
      <c r="C289" s="15"/>
      <c r="D289" s="15">
        <f t="shared" si="0"/>
        <v>0</v>
      </c>
    </row>
    <row r="290" spans="1:4">
      <c r="A290" s="15"/>
      <c r="B290" s="15"/>
      <c r="C290" s="15"/>
      <c r="D290" s="15">
        <f t="shared" si="0"/>
        <v>0</v>
      </c>
    </row>
    <row r="291" spans="1:4">
      <c r="A291" s="15"/>
      <c r="B291" s="15"/>
      <c r="C291" s="15"/>
      <c r="D291" s="15">
        <f t="shared" si="0"/>
        <v>0</v>
      </c>
    </row>
    <row r="292" spans="1:4">
      <c r="A292" s="15"/>
      <c r="B292" s="15"/>
      <c r="C292" s="15"/>
      <c r="D292" s="15">
        <f t="shared" si="0"/>
        <v>0</v>
      </c>
    </row>
    <row r="293" spans="1:4">
      <c r="A293" s="15"/>
      <c r="B293" s="15"/>
      <c r="C293" s="15"/>
      <c r="D293" s="15">
        <f t="shared" si="0"/>
        <v>0</v>
      </c>
    </row>
    <row r="294" spans="1:4">
      <c r="A294" s="15"/>
      <c r="B294" s="15"/>
      <c r="C294" s="15"/>
      <c r="D294" s="15">
        <f t="shared" si="0"/>
        <v>0</v>
      </c>
    </row>
    <row r="295" spans="1:4">
      <c r="A295" s="15"/>
      <c r="B295" s="15"/>
      <c r="C295" s="15"/>
      <c r="D295" s="15">
        <f t="shared" si="0"/>
        <v>0</v>
      </c>
    </row>
    <row r="296" spans="1:4">
      <c r="A296" s="15"/>
      <c r="B296" s="15"/>
      <c r="C296" s="15"/>
      <c r="D296" s="15">
        <f t="shared" si="0"/>
        <v>0</v>
      </c>
    </row>
    <row r="297" spans="1:4">
      <c r="A297" s="15"/>
      <c r="B297" s="15"/>
      <c r="C297" s="15"/>
      <c r="D297" s="15">
        <f t="shared" si="0"/>
        <v>0</v>
      </c>
    </row>
    <row r="298" spans="1:4">
      <c r="A298" s="15"/>
      <c r="B298" s="15"/>
      <c r="C298" s="15"/>
      <c r="D298" s="15">
        <f t="shared" si="0"/>
        <v>0</v>
      </c>
    </row>
    <row r="299" spans="1:4">
      <c r="A299" s="15"/>
      <c r="B299" s="15"/>
      <c r="C299" s="15"/>
      <c r="D299" s="15">
        <f t="shared" si="0"/>
        <v>0</v>
      </c>
    </row>
    <row r="300" spans="1:4">
      <c r="A300" s="15"/>
      <c r="B300" s="15"/>
      <c r="C300" s="15"/>
      <c r="D300" s="15">
        <f t="shared" si="0"/>
        <v>0</v>
      </c>
    </row>
    <row r="301" spans="1:4">
      <c r="A301" s="15"/>
      <c r="B301" s="15"/>
      <c r="C301" s="15"/>
      <c r="D301" s="15">
        <f t="shared" si="0"/>
        <v>0</v>
      </c>
    </row>
    <row r="302" spans="1:4">
      <c r="A302" s="15"/>
      <c r="B302" s="15"/>
      <c r="C302" s="15"/>
      <c r="D302" s="15">
        <f t="shared" si="0"/>
        <v>0</v>
      </c>
    </row>
    <row r="303" spans="1:4">
      <c r="A303" s="15"/>
      <c r="B303" s="15"/>
      <c r="C303" s="15"/>
      <c r="D303" s="15">
        <f t="shared" si="0"/>
        <v>0</v>
      </c>
    </row>
    <row r="304" spans="1:4">
      <c r="A304" s="15"/>
      <c r="B304" s="15"/>
      <c r="C304" s="15"/>
      <c r="D304" s="15">
        <f t="shared" si="0"/>
        <v>0</v>
      </c>
    </row>
    <row r="305" spans="1:4">
      <c r="A305" s="15"/>
      <c r="B305" s="15"/>
      <c r="C305" s="15"/>
      <c r="D305" s="15">
        <f t="shared" si="0"/>
        <v>0</v>
      </c>
    </row>
    <row r="306" spans="1:4">
      <c r="A306" s="15"/>
      <c r="B306" s="15"/>
      <c r="C306" s="15"/>
      <c r="D306" s="15">
        <f t="shared" si="0"/>
        <v>0</v>
      </c>
    </row>
    <row r="307" spans="1:4">
      <c r="A307" s="15"/>
      <c r="B307" s="15"/>
      <c r="C307" s="15"/>
      <c r="D307" s="15">
        <f t="shared" si="0"/>
        <v>0</v>
      </c>
    </row>
    <row r="308" spans="1:4">
      <c r="A308" s="15"/>
      <c r="B308" s="15"/>
      <c r="C308" s="15"/>
      <c r="D308" s="15">
        <f t="shared" si="0"/>
        <v>0</v>
      </c>
    </row>
    <row r="309" spans="1:4">
      <c r="A309" s="15"/>
      <c r="B309" s="15"/>
      <c r="C309" s="15"/>
      <c r="D309" s="15">
        <f t="shared" si="0"/>
        <v>0</v>
      </c>
    </row>
    <row r="310" spans="1:4">
      <c r="A310" s="15"/>
      <c r="B310" s="15"/>
      <c r="C310" s="15"/>
      <c r="D310" s="15">
        <f t="shared" si="0"/>
        <v>0</v>
      </c>
    </row>
    <row r="311" spans="1:4">
      <c r="A311" s="15"/>
      <c r="B311" s="15"/>
      <c r="C311" s="15"/>
      <c r="D311" s="15">
        <f t="shared" si="0"/>
        <v>0</v>
      </c>
    </row>
    <row r="312" spans="1:4">
      <c r="A312" s="15"/>
      <c r="B312" s="15"/>
      <c r="C312" s="15"/>
      <c r="D312" s="15">
        <f t="shared" si="0"/>
        <v>0</v>
      </c>
    </row>
    <row r="313" spans="1:4">
      <c r="A313" s="15"/>
      <c r="B313" s="15"/>
      <c r="C313" s="15"/>
      <c r="D313" s="15">
        <f t="shared" si="0"/>
        <v>0</v>
      </c>
    </row>
    <row r="314" spans="1:4">
      <c r="A314" s="15"/>
      <c r="B314" s="15"/>
      <c r="C314" s="15"/>
      <c r="D314" s="15">
        <f t="shared" si="0"/>
        <v>0</v>
      </c>
    </row>
    <row r="315" spans="1:4">
      <c r="A315" s="15"/>
      <c r="B315" s="15"/>
      <c r="C315" s="15"/>
      <c r="D315" s="15">
        <f t="shared" si="0"/>
        <v>0</v>
      </c>
    </row>
    <row r="316" spans="1:4">
      <c r="A316" s="15"/>
      <c r="B316" s="15"/>
      <c r="C316" s="15"/>
      <c r="D316" s="15">
        <f t="shared" si="0"/>
        <v>0</v>
      </c>
    </row>
    <row r="317" spans="1:4">
      <c r="A317" s="15"/>
      <c r="B317" s="15"/>
      <c r="C317" s="15"/>
      <c r="D317" s="15">
        <f t="shared" si="0"/>
        <v>0</v>
      </c>
    </row>
    <row r="318" spans="1:4">
      <c r="A318" s="15"/>
      <c r="B318" s="15"/>
      <c r="C318" s="15"/>
      <c r="D318" s="15">
        <f t="shared" si="0"/>
        <v>0</v>
      </c>
    </row>
    <row r="319" spans="1:4">
      <c r="A319" s="15"/>
      <c r="B319" s="15"/>
      <c r="C319" s="15"/>
      <c r="D319" s="15">
        <f t="shared" si="0"/>
        <v>0</v>
      </c>
    </row>
    <row r="320" spans="1:4">
      <c r="A320" s="15"/>
      <c r="B320" s="15"/>
      <c r="C320" s="15"/>
      <c r="D320" s="15">
        <f t="shared" si="0"/>
        <v>0</v>
      </c>
    </row>
    <row r="321" spans="1:4">
      <c r="A321" s="15"/>
      <c r="B321" s="15"/>
      <c r="C321" s="15"/>
      <c r="D321" s="15">
        <f t="shared" si="0"/>
        <v>0</v>
      </c>
    </row>
    <row r="322" spans="1:4">
      <c r="A322" s="15"/>
      <c r="B322" s="15"/>
      <c r="C322" s="15"/>
      <c r="D322" s="15">
        <f t="shared" si="0"/>
        <v>0</v>
      </c>
    </row>
    <row r="323" spans="1:4">
      <c r="A323" s="15"/>
      <c r="B323" s="15"/>
      <c r="C323" s="15"/>
      <c r="D323" s="15">
        <f t="shared" si="0"/>
        <v>0</v>
      </c>
    </row>
    <row r="324" spans="1:4">
      <c r="A324" s="15"/>
      <c r="B324" s="15"/>
      <c r="C324" s="15"/>
      <c r="D324" s="15">
        <f t="shared" si="0"/>
        <v>0</v>
      </c>
    </row>
    <row r="325" spans="1:4">
      <c r="A325" s="15"/>
      <c r="B325" s="15"/>
      <c r="C325" s="15"/>
      <c r="D325" s="15">
        <f t="shared" si="0"/>
        <v>0</v>
      </c>
    </row>
    <row r="326" spans="1:4">
      <c r="A326" s="15"/>
      <c r="B326" s="15"/>
      <c r="C326" s="15"/>
      <c r="D326" s="15">
        <f t="shared" si="0"/>
        <v>0</v>
      </c>
    </row>
    <row r="327" spans="1:4">
      <c r="A327" s="15"/>
      <c r="B327" s="15"/>
      <c r="C327" s="15"/>
      <c r="D327" s="15">
        <f t="shared" si="0"/>
        <v>0</v>
      </c>
    </row>
    <row r="328" spans="1:4">
      <c r="A328" s="15"/>
      <c r="B328" s="15"/>
      <c r="C328" s="15"/>
      <c r="D328" s="15">
        <f t="shared" si="0"/>
        <v>0</v>
      </c>
    </row>
    <row r="329" spans="1:4">
      <c r="A329" s="15"/>
      <c r="B329" s="15"/>
      <c r="C329" s="15"/>
      <c r="D329" s="15">
        <f t="shared" si="0"/>
        <v>0</v>
      </c>
    </row>
    <row r="330" spans="1:4">
      <c r="A330" s="15"/>
      <c r="B330" s="15"/>
      <c r="C330" s="15"/>
      <c r="D330" s="15">
        <f t="shared" si="0"/>
        <v>0</v>
      </c>
    </row>
    <row r="331" spans="1:4">
      <c r="A331" s="15"/>
      <c r="B331" s="15"/>
      <c r="C331" s="15"/>
      <c r="D331" s="15">
        <f t="shared" si="0"/>
        <v>0</v>
      </c>
    </row>
    <row r="332" spans="1:4">
      <c r="A332" s="15"/>
      <c r="B332" s="15"/>
      <c r="C332" s="15"/>
      <c r="D332" s="15">
        <f t="shared" si="0"/>
        <v>0</v>
      </c>
    </row>
    <row r="333" spans="1:4">
      <c r="A333" s="15"/>
      <c r="B333" s="15"/>
      <c r="C333" s="15"/>
      <c r="D333" s="15">
        <f t="shared" si="0"/>
        <v>0</v>
      </c>
    </row>
    <row r="334" spans="1:4">
      <c r="A334" s="15"/>
      <c r="B334" s="15"/>
      <c r="C334" s="15"/>
      <c r="D334" s="15">
        <f t="shared" si="0"/>
        <v>0</v>
      </c>
    </row>
    <row r="335" spans="1:4">
      <c r="A335" s="15"/>
      <c r="B335" s="15"/>
      <c r="C335" s="15"/>
      <c r="D335" s="15">
        <f t="shared" si="0"/>
        <v>0</v>
      </c>
    </row>
    <row r="336" spans="1:4">
      <c r="A336" s="15"/>
      <c r="B336" s="15"/>
      <c r="C336" s="15"/>
      <c r="D336" s="15">
        <f t="shared" si="0"/>
        <v>0</v>
      </c>
    </row>
    <row r="337" spans="1:4">
      <c r="A337" s="15"/>
      <c r="B337" s="15"/>
      <c r="C337" s="15"/>
      <c r="D337" s="15">
        <f t="shared" si="0"/>
        <v>0</v>
      </c>
    </row>
    <row r="338" spans="1:4">
      <c r="A338" s="15"/>
      <c r="B338" s="15"/>
      <c r="C338" s="15"/>
      <c r="D338" s="15">
        <f t="shared" si="0"/>
        <v>0</v>
      </c>
    </row>
    <row r="339" spans="1:4">
      <c r="A339" s="15"/>
      <c r="B339" s="15"/>
      <c r="C339" s="15"/>
      <c r="D339" s="15">
        <f t="shared" si="0"/>
        <v>0</v>
      </c>
    </row>
    <row r="340" spans="1:4">
      <c r="A340" s="15"/>
      <c r="B340" s="15"/>
      <c r="C340" s="15"/>
      <c r="D340" s="15">
        <f t="shared" si="0"/>
        <v>0</v>
      </c>
    </row>
    <row r="341" spans="1:4">
      <c r="A341" s="15"/>
      <c r="B341" s="15"/>
      <c r="C341" s="15"/>
      <c r="D341" s="15">
        <f t="shared" si="0"/>
        <v>0</v>
      </c>
    </row>
    <row r="342" spans="1:4">
      <c r="A342" s="15"/>
      <c r="B342" s="15"/>
      <c r="C342" s="15"/>
      <c r="D342" s="15">
        <f t="shared" si="0"/>
        <v>0</v>
      </c>
    </row>
    <row r="343" spans="1:4">
      <c r="A343" s="15"/>
      <c r="B343" s="15"/>
      <c r="C343" s="15"/>
      <c r="D343" s="15">
        <f t="shared" si="0"/>
        <v>0</v>
      </c>
    </row>
    <row r="344" spans="1:4">
      <c r="A344" s="15"/>
      <c r="B344" s="15"/>
      <c r="C344" s="15"/>
      <c r="D344" s="15">
        <f t="shared" si="0"/>
        <v>0</v>
      </c>
    </row>
    <row r="345" spans="1:4">
      <c r="A345" s="15"/>
      <c r="B345" s="15"/>
      <c r="C345" s="15"/>
      <c r="D345" s="15">
        <f t="shared" si="0"/>
        <v>0</v>
      </c>
    </row>
    <row r="346" spans="1:4">
      <c r="A346" s="15"/>
      <c r="B346" s="15"/>
      <c r="C346" s="15"/>
      <c r="D346" s="15">
        <f t="shared" si="0"/>
        <v>0</v>
      </c>
    </row>
    <row r="347" spans="1:4">
      <c r="A347" s="15"/>
      <c r="B347" s="15"/>
      <c r="C347" s="15"/>
      <c r="D347" s="15">
        <f t="shared" si="0"/>
        <v>0</v>
      </c>
    </row>
    <row r="348" spans="1:4">
      <c r="A348" s="15"/>
      <c r="B348" s="15"/>
      <c r="C348" s="15"/>
      <c r="D348" s="15">
        <f t="shared" si="0"/>
        <v>0</v>
      </c>
    </row>
    <row r="349" spans="1:4">
      <c r="A349" s="15"/>
      <c r="B349" s="15"/>
      <c r="C349" s="15"/>
      <c r="D349" s="15">
        <f t="shared" si="0"/>
        <v>0</v>
      </c>
    </row>
    <row r="350" spans="1:4">
      <c r="A350" s="15"/>
      <c r="B350" s="15"/>
      <c r="C350" s="15"/>
      <c r="D350" s="15">
        <f t="shared" si="0"/>
        <v>0</v>
      </c>
    </row>
    <row r="351" spans="1:4">
      <c r="A351" s="15"/>
      <c r="B351" s="15"/>
      <c r="C351" s="15"/>
      <c r="D351" s="15">
        <f t="shared" si="0"/>
        <v>0</v>
      </c>
    </row>
    <row r="352" spans="1:4">
      <c r="A352" s="15"/>
      <c r="B352" s="15"/>
      <c r="C352" s="15"/>
      <c r="D352" s="15">
        <f t="shared" si="0"/>
        <v>0</v>
      </c>
    </row>
    <row r="353" spans="1:4">
      <c r="A353" s="15"/>
      <c r="B353" s="15"/>
      <c r="C353" s="15"/>
      <c r="D353" s="15">
        <f t="shared" si="0"/>
        <v>0</v>
      </c>
    </row>
    <row r="354" spans="1:4">
      <c r="A354" s="15"/>
      <c r="B354" s="15"/>
      <c r="C354" s="15"/>
      <c r="D354" s="15">
        <f t="shared" si="0"/>
        <v>0</v>
      </c>
    </row>
    <row r="355" spans="1:4">
      <c r="A355" s="15"/>
      <c r="B355" s="15"/>
      <c r="C355" s="15"/>
      <c r="D355" s="15">
        <f t="shared" si="0"/>
        <v>0</v>
      </c>
    </row>
    <row r="356" spans="1:4">
      <c r="A356" s="15"/>
      <c r="B356" s="15"/>
      <c r="C356" s="15"/>
      <c r="D356" s="15">
        <f t="shared" si="0"/>
        <v>0</v>
      </c>
    </row>
    <row r="357" spans="1:4">
      <c r="A357" s="15"/>
      <c r="B357" s="15"/>
      <c r="C357" s="15"/>
      <c r="D357" s="15">
        <f t="shared" si="0"/>
        <v>0</v>
      </c>
    </row>
    <row r="358" spans="1:4">
      <c r="A358" s="15"/>
      <c r="B358" s="15"/>
      <c r="C358" s="15"/>
      <c r="D358" s="15">
        <f t="shared" si="0"/>
        <v>0</v>
      </c>
    </row>
    <row r="359" spans="1:4">
      <c r="A359" s="15"/>
      <c r="B359" s="15"/>
      <c r="C359" s="15"/>
      <c r="D359" s="15">
        <f t="shared" si="0"/>
        <v>0</v>
      </c>
    </row>
    <row r="360" spans="1:4">
      <c r="A360" s="15"/>
      <c r="B360" s="15"/>
      <c r="C360" s="15"/>
      <c r="D360" s="15">
        <f t="shared" si="0"/>
        <v>0</v>
      </c>
    </row>
    <row r="361" spans="1:4">
      <c r="A361" s="15"/>
      <c r="B361" s="15"/>
      <c r="C361" s="15"/>
      <c r="D361" s="15">
        <f t="shared" si="0"/>
        <v>0</v>
      </c>
    </row>
    <row r="362" spans="1:4">
      <c r="A362" s="15"/>
      <c r="B362" s="15"/>
      <c r="C362" s="15"/>
      <c r="D362" s="15">
        <f t="shared" si="0"/>
        <v>0</v>
      </c>
    </row>
    <row r="363" spans="1:4">
      <c r="A363" s="15"/>
      <c r="B363" s="15"/>
      <c r="C363" s="15"/>
      <c r="D363" s="15">
        <f t="shared" si="0"/>
        <v>0</v>
      </c>
    </row>
    <row r="364" spans="1:4">
      <c r="A364" s="15"/>
      <c r="B364" s="15"/>
      <c r="C364" s="15"/>
      <c r="D364" s="15">
        <f t="shared" si="0"/>
        <v>0</v>
      </c>
    </row>
    <row r="365" spans="1:4">
      <c r="A365" s="15"/>
      <c r="B365" s="15"/>
      <c r="C365" s="15"/>
      <c r="D365" s="15">
        <f t="shared" si="0"/>
        <v>0</v>
      </c>
    </row>
    <row r="366" spans="1:4">
      <c r="A366" s="15"/>
      <c r="B366" s="15"/>
      <c r="C366" s="15"/>
      <c r="D366" s="15">
        <f t="shared" si="0"/>
        <v>0</v>
      </c>
    </row>
    <row r="367" spans="1:4">
      <c r="A367" s="15"/>
      <c r="B367" s="15"/>
      <c r="C367" s="15"/>
      <c r="D367" s="15">
        <f t="shared" si="0"/>
        <v>0</v>
      </c>
    </row>
    <row r="368" spans="1:4">
      <c r="A368" s="15"/>
      <c r="B368" s="15"/>
      <c r="C368" s="15"/>
      <c r="D368" s="15">
        <f t="shared" si="0"/>
        <v>0</v>
      </c>
    </row>
    <row r="369" spans="1:4">
      <c r="A369" s="15"/>
      <c r="B369" s="15"/>
      <c r="C369" s="15"/>
      <c r="D369" s="15">
        <f t="shared" si="0"/>
        <v>0</v>
      </c>
    </row>
    <row r="370" spans="1:4">
      <c r="A370" s="15"/>
      <c r="B370" s="15"/>
      <c r="C370" s="15"/>
      <c r="D370" s="15">
        <f t="shared" si="0"/>
        <v>0</v>
      </c>
    </row>
    <row r="371" spans="1:4">
      <c r="A371" s="15"/>
      <c r="B371" s="15"/>
      <c r="C371" s="15"/>
      <c r="D371" s="15">
        <f t="shared" si="0"/>
        <v>0</v>
      </c>
    </row>
    <row r="372" spans="1:4">
      <c r="A372" s="15"/>
      <c r="B372" s="15"/>
      <c r="C372" s="15"/>
      <c r="D372" s="15">
        <f t="shared" si="0"/>
        <v>0</v>
      </c>
    </row>
    <row r="373" spans="1:4">
      <c r="A373" s="15"/>
      <c r="B373" s="15"/>
      <c r="C373" s="15"/>
      <c r="D373" s="15">
        <f t="shared" si="0"/>
        <v>0</v>
      </c>
    </row>
    <row r="374" spans="1:4">
      <c r="A374" s="15"/>
      <c r="B374" s="15"/>
      <c r="C374" s="15"/>
      <c r="D374" s="15">
        <f t="shared" si="0"/>
        <v>0</v>
      </c>
    </row>
    <row r="375" spans="1:4">
      <c r="A375" s="15"/>
      <c r="B375" s="15"/>
      <c r="C375" s="15"/>
      <c r="D375" s="15">
        <f t="shared" si="0"/>
        <v>0</v>
      </c>
    </row>
    <row r="376" spans="1:4">
      <c r="A376" s="15"/>
      <c r="B376" s="15"/>
      <c r="C376" s="15"/>
      <c r="D376" s="15">
        <f t="shared" si="0"/>
        <v>0</v>
      </c>
    </row>
    <row r="377" spans="1:4">
      <c r="A377" s="15"/>
      <c r="B377" s="15"/>
      <c r="C377" s="15"/>
      <c r="D377" s="15">
        <f t="shared" si="0"/>
        <v>0</v>
      </c>
    </row>
    <row r="378" spans="1:4">
      <c r="A378" s="15"/>
      <c r="B378" s="15"/>
      <c r="C378" s="15"/>
      <c r="D378" s="15">
        <f t="shared" si="0"/>
        <v>0</v>
      </c>
    </row>
    <row r="379" spans="1:4">
      <c r="A379" s="15"/>
      <c r="B379" s="15"/>
      <c r="C379" s="15"/>
      <c r="D379" s="15">
        <f t="shared" si="0"/>
        <v>0</v>
      </c>
    </row>
    <row r="380" spans="1:4">
      <c r="A380" s="15"/>
      <c r="B380" s="15"/>
      <c r="C380" s="15"/>
      <c r="D380" s="15">
        <f t="shared" si="0"/>
        <v>0</v>
      </c>
    </row>
    <row r="381" spans="1:4">
      <c r="A381" s="15"/>
      <c r="B381" s="15"/>
      <c r="C381" s="15"/>
      <c r="D381" s="15">
        <f t="shared" si="0"/>
        <v>0</v>
      </c>
    </row>
    <row r="382" spans="1:4">
      <c r="A382" s="15"/>
      <c r="B382" s="15"/>
      <c r="C382" s="15"/>
      <c r="D382" s="15">
        <f t="shared" si="0"/>
        <v>0</v>
      </c>
    </row>
    <row r="383" spans="1:4">
      <c r="A383" s="15"/>
      <c r="B383" s="15"/>
      <c r="C383" s="15"/>
      <c r="D383" s="15">
        <f t="shared" si="0"/>
        <v>0</v>
      </c>
    </row>
    <row r="384" spans="1:4">
      <c r="A384" s="15"/>
      <c r="B384" s="15"/>
      <c r="C384" s="15"/>
      <c r="D384" s="15">
        <f t="shared" si="0"/>
        <v>0</v>
      </c>
    </row>
    <row r="385" spans="1:4">
      <c r="A385" s="15"/>
      <c r="B385" s="15"/>
      <c r="C385" s="15"/>
      <c r="D385" s="15">
        <f t="shared" si="0"/>
        <v>0</v>
      </c>
    </row>
    <row r="386" spans="1:4">
      <c r="A386" s="15"/>
      <c r="B386" s="15"/>
      <c r="C386" s="15"/>
      <c r="D386" s="15">
        <f t="shared" si="0"/>
        <v>0</v>
      </c>
    </row>
    <row r="387" spans="1:4">
      <c r="A387" s="15"/>
      <c r="B387" s="15"/>
      <c r="C387" s="15"/>
      <c r="D387" s="15">
        <f t="shared" si="0"/>
        <v>0</v>
      </c>
    </row>
    <row r="388" spans="1:4">
      <c r="A388" s="15"/>
      <c r="B388" s="15"/>
      <c r="C388" s="15"/>
      <c r="D388" s="15">
        <f t="shared" si="0"/>
        <v>0</v>
      </c>
    </row>
    <row r="389" spans="1:4">
      <c r="A389" s="15"/>
      <c r="B389" s="15"/>
      <c r="C389" s="15"/>
      <c r="D389" s="15">
        <f t="shared" si="0"/>
        <v>0</v>
      </c>
    </row>
    <row r="390" spans="1:4">
      <c r="A390" s="15"/>
      <c r="B390" s="15"/>
      <c r="C390" s="15"/>
      <c r="D390" s="15">
        <f t="shared" si="0"/>
        <v>0</v>
      </c>
    </row>
    <row r="391" spans="1:4">
      <c r="A391" s="15"/>
      <c r="B391" s="15"/>
      <c r="C391" s="15"/>
      <c r="D391" s="15">
        <f t="shared" si="0"/>
        <v>0</v>
      </c>
    </row>
    <row r="392" spans="1:4">
      <c r="A392" s="15"/>
      <c r="B392" s="15"/>
      <c r="C392" s="15"/>
      <c r="D392" s="15">
        <f t="shared" si="0"/>
        <v>0</v>
      </c>
    </row>
    <row r="393" spans="1:4">
      <c r="A393" s="15"/>
      <c r="B393" s="15"/>
      <c r="C393" s="15"/>
      <c r="D393" s="15">
        <f t="shared" si="0"/>
        <v>0</v>
      </c>
    </row>
    <row r="394" spans="1:4">
      <c r="A394" s="15"/>
      <c r="B394" s="15"/>
      <c r="C394" s="15"/>
      <c r="D394" s="15">
        <f t="shared" si="0"/>
        <v>0</v>
      </c>
    </row>
    <row r="395" spans="1:4">
      <c r="A395" s="15"/>
      <c r="B395" s="15"/>
      <c r="C395" s="15"/>
      <c r="D395" s="15">
        <f t="shared" si="0"/>
        <v>0</v>
      </c>
    </row>
    <row r="396" spans="1:4">
      <c r="A396" s="15"/>
      <c r="B396" s="15"/>
      <c r="C396" s="15"/>
      <c r="D396" s="15">
        <f t="shared" si="0"/>
        <v>0</v>
      </c>
    </row>
    <row r="397" spans="1:4">
      <c r="A397" s="15"/>
      <c r="B397" s="15"/>
      <c r="C397" s="15"/>
      <c r="D397" s="15">
        <f t="shared" si="0"/>
        <v>0</v>
      </c>
    </row>
    <row r="398" spans="1:4">
      <c r="A398" s="15"/>
      <c r="B398" s="15"/>
      <c r="C398" s="15"/>
      <c r="D398" s="15">
        <f t="shared" si="0"/>
        <v>0</v>
      </c>
    </row>
    <row r="399" spans="1:4">
      <c r="A399" s="15"/>
      <c r="B399" s="15"/>
      <c r="C399" s="15"/>
      <c r="D399" s="15">
        <f t="shared" si="0"/>
        <v>0</v>
      </c>
    </row>
    <row r="400" spans="1:4">
      <c r="A400" s="15"/>
      <c r="B400" s="15"/>
      <c r="C400" s="15"/>
      <c r="D400" s="15">
        <f t="shared" si="0"/>
        <v>0</v>
      </c>
    </row>
    <row r="401" spans="1:4">
      <c r="A401" s="15"/>
      <c r="B401" s="15"/>
      <c r="C401" s="15"/>
      <c r="D401" s="15">
        <f t="shared" si="0"/>
        <v>0</v>
      </c>
    </row>
    <row r="402" spans="1:4">
      <c r="A402" s="15"/>
      <c r="B402" s="15"/>
      <c r="C402" s="15"/>
      <c r="D402" s="15">
        <f t="shared" si="0"/>
        <v>0</v>
      </c>
    </row>
    <row r="403" spans="1:4">
      <c r="A403" s="15"/>
      <c r="B403" s="15"/>
      <c r="C403" s="15"/>
      <c r="D403" s="15">
        <f t="shared" si="0"/>
        <v>0</v>
      </c>
    </row>
    <row r="404" spans="1:4">
      <c r="A404" s="15"/>
      <c r="B404" s="15"/>
      <c r="C404" s="15"/>
      <c r="D404" s="15">
        <f t="shared" si="0"/>
        <v>0</v>
      </c>
    </row>
    <row r="405" spans="1:4">
      <c r="A405" s="15"/>
      <c r="B405" s="15"/>
      <c r="C405" s="15"/>
      <c r="D405" s="15">
        <f t="shared" si="0"/>
        <v>0</v>
      </c>
    </row>
    <row r="406" spans="1:4">
      <c r="A406" s="15"/>
      <c r="B406" s="15"/>
      <c r="C406" s="15"/>
      <c r="D406" s="15">
        <f t="shared" si="0"/>
        <v>0</v>
      </c>
    </row>
    <row r="407" spans="1:4">
      <c r="A407" s="15"/>
      <c r="B407" s="15"/>
      <c r="C407" s="15"/>
      <c r="D407" s="15">
        <f t="shared" si="0"/>
        <v>0</v>
      </c>
    </row>
    <row r="408" spans="1:4">
      <c r="A408" s="15"/>
      <c r="B408" s="15"/>
      <c r="C408" s="15"/>
      <c r="D408" s="15">
        <f t="shared" si="0"/>
        <v>0</v>
      </c>
    </row>
    <row r="409" spans="1:4">
      <c r="A409" s="15"/>
      <c r="B409" s="15"/>
      <c r="C409" s="15"/>
      <c r="D409" s="15">
        <f t="shared" si="0"/>
        <v>0</v>
      </c>
    </row>
    <row r="410" spans="1:4">
      <c r="A410" s="15"/>
      <c r="B410" s="15"/>
      <c r="C410" s="15"/>
      <c r="D410" s="15">
        <f t="shared" si="0"/>
        <v>0</v>
      </c>
    </row>
    <row r="411" spans="1:4">
      <c r="A411" s="15"/>
      <c r="B411" s="15"/>
      <c r="C411" s="15"/>
      <c r="D411" s="15">
        <f t="shared" si="0"/>
        <v>0</v>
      </c>
    </row>
    <row r="412" spans="1:4">
      <c r="A412" s="15"/>
      <c r="B412" s="15"/>
      <c r="C412" s="15"/>
      <c r="D412" s="15">
        <f t="shared" si="0"/>
        <v>0</v>
      </c>
    </row>
    <row r="413" spans="1:4">
      <c r="A413" s="15"/>
      <c r="B413" s="15"/>
      <c r="C413" s="15"/>
      <c r="D413" s="15">
        <f t="shared" si="0"/>
        <v>0</v>
      </c>
    </row>
    <row r="414" spans="1:4">
      <c r="A414" s="15"/>
      <c r="B414" s="15"/>
      <c r="C414" s="15"/>
      <c r="D414" s="15">
        <f t="shared" si="0"/>
        <v>0</v>
      </c>
    </row>
    <row r="415" spans="1:4">
      <c r="A415" s="15"/>
      <c r="B415" s="15"/>
      <c r="C415" s="15"/>
      <c r="D415" s="15">
        <f t="shared" si="0"/>
        <v>0</v>
      </c>
    </row>
    <row r="416" spans="1:4">
      <c r="A416" s="15"/>
      <c r="B416" s="15"/>
      <c r="C416" s="15"/>
      <c r="D416" s="15">
        <f t="shared" si="0"/>
        <v>0</v>
      </c>
    </row>
    <row r="417" spans="1:4">
      <c r="A417" s="15"/>
      <c r="B417" s="15"/>
      <c r="C417" s="15"/>
      <c r="D417" s="15">
        <f t="shared" si="0"/>
        <v>0</v>
      </c>
    </row>
    <row r="418" spans="1:4">
      <c r="A418" s="15"/>
      <c r="B418" s="15"/>
      <c r="C418" s="15"/>
      <c r="D418" s="15">
        <f t="shared" si="0"/>
        <v>0</v>
      </c>
    </row>
    <row r="419" spans="1:4">
      <c r="A419" s="15"/>
      <c r="B419" s="15"/>
      <c r="C419" s="15"/>
      <c r="D419" s="15">
        <f t="shared" si="0"/>
        <v>0</v>
      </c>
    </row>
    <row r="420" spans="1:4">
      <c r="A420" s="15"/>
      <c r="B420" s="15"/>
      <c r="C420" s="15"/>
      <c r="D420" s="15">
        <f t="shared" si="0"/>
        <v>0</v>
      </c>
    </row>
    <row r="421" spans="1:4">
      <c r="A421" s="15"/>
      <c r="B421" s="15"/>
      <c r="C421" s="15"/>
      <c r="D421" s="15">
        <f t="shared" si="0"/>
        <v>0</v>
      </c>
    </row>
    <row r="422" spans="1:4">
      <c r="A422" s="15"/>
      <c r="B422" s="15"/>
      <c r="C422" s="15"/>
      <c r="D422" s="15">
        <f t="shared" si="0"/>
        <v>0</v>
      </c>
    </row>
    <row r="423" spans="1:4">
      <c r="A423" s="15"/>
      <c r="B423" s="15"/>
      <c r="C423" s="15"/>
      <c r="D423" s="15">
        <f t="shared" si="0"/>
        <v>0</v>
      </c>
    </row>
    <row r="424" spans="1:4">
      <c r="A424" s="15"/>
      <c r="B424" s="15"/>
      <c r="C424" s="15"/>
      <c r="D424" s="15">
        <f t="shared" si="0"/>
        <v>0</v>
      </c>
    </row>
    <row r="425" spans="1:4">
      <c r="A425" s="15"/>
      <c r="B425" s="15"/>
      <c r="C425" s="15"/>
      <c r="D425" s="15">
        <f t="shared" si="0"/>
        <v>0</v>
      </c>
    </row>
    <row r="426" spans="1:4">
      <c r="A426" s="15"/>
      <c r="B426" s="15"/>
      <c r="C426" s="15"/>
      <c r="D426" s="15">
        <f t="shared" si="0"/>
        <v>0</v>
      </c>
    </row>
    <row r="427" spans="1:4">
      <c r="A427" s="15"/>
      <c r="B427" s="15"/>
      <c r="C427" s="15"/>
      <c r="D427" s="15">
        <f t="shared" si="0"/>
        <v>0</v>
      </c>
    </row>
    <row r="428" spans="1:4">
      <c r="A428" s="15"/>
      <c r="B428" s="15"/>
      <c r="C428" s="15"/>
      <c r="D428" s="15">
        <f t="shared" si="0"/>
        <v>0</v>
      </c>
    </row>
    <row r="429" spans="1:4">
      <c r="A429" s="15"/>
      <c r="B429" s="15"/>
      <c r="C429" s="15"/>
      <c r="D429" s="15">
        <f t="shared" si="0"/>
        <v>0</v>
      </c>
    </row>
    <row r="430" spans="1:4">
      <c r="A430" s="15"/>
      <c r="B430" s="15"/>
      <c r="C430" s="15"/>
      <c r="D430" s="15">
        <f t="shared" si="0"/>
        <v>0</v>
      </c>
    </row>
    <row r="431" spans="1:4">
      <c r="A431" s="15"/>
      <c r="B431" s="15"/>
      <c r="C431" s="15"/>
      <c r="D431" s="15">
        <f t="shared" si="0"/>
        <v>0</v>
      </c>
    </row>
    <row r="432" spans="1:4">
      <c r="A432" s="15"/>
      <c r="B432" s="15"/>
      <c r="C432" s="15"/>
      <c r="D432" s="15">
        <f t="shared" si="0"/>
        <v>0</v>
      </c>
    </row>
    <row r="433" spans="1:4">
      <c r="A433" s="15"/>
      <c r="B433" s="15"/>
      <c r="C433" s="15"/>
      <c r="D433" s="15">
        <f t="shared" si="0"/>
        <v>0</v>
      </c>
    </row>
    <row r="434" spans="1:4">
      <c r="A434" s="15"/>
      <c r="B434" s="15"/>
      <c r="C434" s="15"/>
      <c r="D434" s="15">
        <f t="shared" si="0"/>
        <v>0</v>
      </c>
    </row>
    <row r="435" spans="1:4">
      <c r="A435" s="15"/>
      <c r="B435" s="15"/>
      <c r="C435" s="15"/>
      <c r="D435" s="15">
        <f t="shared" si="0"/>
        <v>0</v>
      </c>
    </row>
    <row r="436" spans="1:4">
      <c r="A436" s="15"/>
      <c r="B436" s="15"/>
      <c r="C436" s="15"/>
      <c r="D436" s="15">
        <f t="shared" si="0"/>
        <v>0</v>
      </c>
    </row>
    <row r="437" spans="1:4">
      <c r="A437" s="15"/>
      <c r="B437" s="15"/>
      <c r="C437" s="15"/>
      <c r="D437" s="15">
        <f t="shared" si="0"/>
        <v>0</v>
      </c>
    </row>
    <row r="438" spans="1:4">
      <c r="A438" s="15"/>
      <c r="B438" s="15"/>
      <c r="C438" s="15"/>
      <c r="D438" s="15">
        <f t="shared" si="0"/>
        <v>0</v>
      </c>
    </row>
    <row r="439" spans="1:4">
      <c r="A439" s="15"/>
      <c r="B439" s="15"/>
      <c r="C439" s="15"/>
      <c r="D439" s="15">
        <f t="shared" si="0"/>
        <v>0</v>
      </c>
    </row>
    <row r="440" spans="1:4">
      <c r="A440" s="15"/>
      <c r="B440" s="15"/>
      <c r="C440" s="15"/>
      <c r="D440" s="15">
        <f t="shared" si="0"/>
        <v>0</v>
      </c>
    </row>
    <row r="441" spans="1:4">
      <c r="A441" s="15"/>
      <c r="B441" s="15"/>
      <c r="C441" s="15"/>
      <c r="D441" s="15">
        <f t="shared" si="0"/>
        <v>0</v>
      </c>
    </row>
    <row r="442" spans="1:4">
      <c r="A442" s="15"/>
      <c r="B442" s="15"/>
      <c r="C442" s="15"/>
      <c r="D442" s="15">
        <f t="shared" si="0"/>
        <v>0</v>
      </c>
    </row>
    <row r="443" spans="1:4">
      <c r="A443" s="15"/>
      <c r="B443" s="15"/>
      <c r="C443" s="15"/>
      <c r="D443" s="15">
        <f t="shared" si="0"/>
        <v>0</v>
      </c>
    </row>
    <row r="444" spans="1:4">
      <c r="A444" s="15"/>
      <c r="B444" s="15"/>
      <c r="C444" s="15"/>
      <c r="D444" s="15">
        <f t="shared" si="0"/>
        <v>0</v>
      </c>
    </row>
    <row r="445" spans="1:4">
      <c r="A445" s="15"/>
      <c r="B445" s="15"/>
      <c r="C445" s="15"/>
      <c r="D445" s="15">
        <f t="shared" si="0"/>
        <v>0</v>
      </c>
    </row>
    <row r="446" spans="1:4">
      <c r="A446" s="15"/>
      <c r="B446" s="15"/>
      <c r="C446" s="15"/>
      <c r="D446" s="15">
        <f t="shared" si="0"/>
        <v>0</v>
      </c>
    </row>
    <row r="447" spans="1:4">
      <c r="A447" s="15"/>
      <c r="B447" s="15"/>
      <c r="C447" s="15"/>
      <c r="D447" s="15">
        <f t="shared" si="0"/>
        <v>0</v>
      </c>
    </row>
    <row r="448" spans="1:4">
      <c r="A448" s="15"/>
      <c r="B448" s="15"/>
      <c r="C448" s="15"/>
      <c r="D448" s="15">
        <f t="shared" si="0"/>
        <v>0</v>
      </c>
    </row>
    <row r="449" spans="1:4">
      <c r="A449" s="15"/>
      <c r="B449" s="15"/>
      <c r="C449" s="15"/>
      <c r="D449" s="15">
        <f t="shared" si="0"/>
        <v>0</v>
      </c>
    </row>
    <row r="450" spans="1:4">
      <c r="A450" s="15"/>
      <c r="B450" s="15"/>
      <c r="C450" s="15"/>
      <c r="D450" s="15">
        <f t="shared" si="0"/>
        <v>0</v>
      </c>
    </row>
    <row r="451" spans="1:4">
      <c r="A451" s="15"/>
      <c r="B451" s="15"/>
      <c r="C451" s="15"/>
      <c r="D451" s="15">
        <f t="shared" si="0"/>
        <v>0</v>
      </c>
    </row>
    <row r="452" spans="1:4">
      <c r="A452" s="15"/>
      <c r="B452" s="15"/>
      <c r="C452" s="15"/>
      <c r="D452" s="15">
        <f t="shared" si="0"/>
        <v>0</v>
      </c>
    </row>
    <row r="453" spans="1:4">
      <c r="A453" s="15"/>
      <c r="B453" s="15"/>
      <c r="C453" s="15"/>
      <c r="D453" s="15">
        <f t="shared" si="0"/>
        <v>0</v>
      </c>
    </row>
    <row r="454" spans="1:4">
      <c r="A454" s="15"/>
      <c r="B454" s="15"/>
      <c r="C454" s="15"/>
      <c r="D454" s="15">
        <f t="shared" si="0"/>
        <v>0</v>
      </c>
    </row>
    <row r="455" spans="1:4">
      <c r="A455" s="15"/>
      <c r="B455" s="15"/>
      <c r="C455" s="15"/>
      <c r="D455" s="15">
        <f t="shared" si="0"/>
        <v>0</v>
      </c>
    </row>
    <row r="456" spans="1:4">
      <c r="A456" s="15"/>
      <c r="B456" s="15"/>
      <c r="C456" s="15"/>
      <c r="D456" s="15">
        <f t="shared" si="0"/>
        <v>0</v>
      </c>
    </row>
    <row r="457" spans="1:4">
      <c r="A457" s="15"/>
      <c r="B457" s="15"/>
      <c r="C457" s="15"/>
      <c r="D457" s="15">
        <f t="shared" si="0"/>
        <v>0</v>
      </c>
    </row>
    <row r="458" spans="1:4">
      <c r="A458" s="15"/>
      <c r="B458" s="15"/>
      <c r="C458" s="15"/>
      <c r="D458" s="15">
        <f t="shared" si="0"/>
        <v>0</v>
      </c>
    </row>
    <row r="459" spans="1:4">
      <c r="A459" s="15"/>
      <c r="B459" s="15"/>
      <c r="C459" s="15"/>
      <c r="D459" s="15">
        <f t="shared" si="0"/>
        <v>0</v>
      </c>
    </row>
    <row r="460" spans="1:4">
      <c r="A460" s="15"/>
      <c r="B460" s="15"/>
      <c r="C460" s="15"/>
      <c r="D460" s="15">
        <f t="shared" si="0"/>
        <v>0</v>
      </c>
    </row>
    <row r="461" spans="1:4">
      <c r="A461" s="15"/>
      <c r="B461" s="15"/>
      <c r="C461" s="15"/>
      <c r="D461" s="15">
        <f t="shared" si="0"/>
        <v>0</v>
      </c>
    </row>
    <row r="462" spans="1:4">
      <c r="A462" s="15"/>
      <c r="B462" s="15"/>
      <c r="C462" s="15"/>
      <c r="D462" s="15">
        <f t="shared" si="0"/>
        <v>0</v>
      </c>
    </row>
    <row r="463" spans="1:4">
      <c r="A463" s="15"/>
      <c r="B463" s="15"/>
      <c r="C463" s="15"/>
      <c r="D463" s="15">
        <f t="shared" si="0"/>
        <v>0</v>
      </c>
    </row>
    <row r="464" spans="1:4">
      <c r="A464" s="15"/>
      <c r="B464" s="15"/>
      <c r="C464" s="15"/>
      <c r="D464" s="15">
        <f t="shared" si="0"/>
        <v>0</v>
      </c>
    </row>
    <row r="465" spans="1:4">
      <c r="A465" s="15"/>
      <c r="B465" s="15"/>
      <c r="C465" s="15"/>
      <c r="D465" s="15">
        <f t="shared" si="0"/>
        <v>0</v>
      </c>
    </row>
    <row r="466" spans="1:4">
      <c r="A466" s="15"/>
      <c r="B466" s="15"/>
      <c r="C466" s="15"/>
      <c r="D466" s="15">
        <f t="shared" si="0"/>
        <v>0</v>
      </c>
    </row>
    <row r="467" spans="1:4">
      <c r="A467" s="15"/>
      <c r="B467" s="15"/>
      <c r="C467" s="15"/>
      <c r="D467" s="15">
        <f t="shared" si="0"/>
        <v>0</v>
      </c>
    </row>
    <row r="468" spans="1:4">
      <c r="A468" s="15"/>
      <c r="B468" s="15"/>
      <c r="C468" s="15"/>
      <c r="D468" s="15">
        <f t="shared" si="0"/>
        <v>0</v>
      </c>
    </row>
    <row r="469" spans="1:4">
      <c r="A469" s="15"/>
      <c r="B469" s="15"/>
      <c r="C469" s="15"/>
      <c r="D469" s="15">
        <f t="shared" si="0"/>
        <v>0</v>
      </c>
    </row>
    <row r="470" spans="1:4">
      <c r="A470" s="15"/>
      <c r="B470" s="15"/>
      <c r="C470" s="15"/>
      <c r="D470" s="15">
        <f t="shared" si="0"/>
        <v>0</v>
      </c>
    </row>
    <row r="471" spans="1:4">
      <c r="A471" s="15"/>
      <c r="B471" s="15"/>
      <c r="C471" s="15"/>
      <c r="D471" s="15">
        <f t="shared" si="0"/>
        <v>0</v>
      </c>
    </row>
    <row r="472" spans="1:4">
      <c r="A472" s="15"/>
      <c r="B472" s="15"/>
      <c r="C472" s="15"/>
      <c r="D472" s="15">
        <f t="shared" si="0"/>
        <v>0</v>
      </c>
    </row>
    <row r="473" spans="1:4">
      <c r="A473" s="15"/>
      <c r="B473" s="15"/>
      <c r="C473" s="15"/>
      <c r="D473" s="15">
        <f t="shared" si="0"/>
        <v>0</v>
      </c>
    </row>
    <row r="474" spans="1:4">
      <c r="A474" s="15"/>
      <c r="B474" s="15"/>
      <c r="C474" s="15"/>
      <c r="D474" s="15">
        <f t="shared" si="0"/>
        <v>0</v>
      </c>
    </row>
    <row r="475" spans="1:4">
      <c r="A475" s="15"/>
      <c r="B475" s="15"/>
      <c r="C475" s="15"/>
      <c r="D475" s="15">
        <f t="shared" si="0"/>
        <v>0</v>
      </c>
    </row>
    <row r="476" spans="1:4">
      <c r="A476" s="15"/>
      <c r="B476" s="15"/>
      <c r="C476" s="15"/>
      <c r="D476" s="15">
        <f t="shared" si="0"/>
        <v>0</v>
      </c>
    </row>
    <row r="477" spans="1:4">
      <c r="A477" s="15"/>
      <c r="B477" s="15"/>
      <c r="C477" s="15"/>
      <c r="D477" s="15">
        <f t="shared" si="0"/>
        <v>0</v>
      </c>
    </row>
    <row r="478" spans="1:4">
      <c r="A478" s="15"/>
      <c r="B478" s="15"/>
      <c r="C478" s="15"/>
      <c r="D478" s="15">
        <f t="shared" si="0"/>
        <v>0</v>
      </c>
    </row>
    <row r="479" spans="1:4">
      <c r="A479" s="15"/>
      <c r="B479" s="15"/>
      <c r="C479" s="15"/>
      <c r="D479" s="15">
        <f t="shared" si="0"/>
        <v>0</v>
      </c>
    </row>
    <row r="480" spans="1:4">
      <c r="A480" s="15"/>
      <c r="B480" s="15"/>
      <c r="C480" s="15"/>
      <c r="D480" s="15">
        <f t="shared" si="0"/>
        <v>0</v>
      </c>
    </row>
    <row r="481" spans="1:4">
      <c r="A481" s="15"/>
      <c r="B481" s="15"/>
      <c r="C481" s="15"/>
      <c r="D481" s="15">
        <f t="shared" si="0"/>
        <v>0</v>
      </c>
    </row>
    <row r="482" spans="1:4">
      <c r="A482" s="15"/>
      <c r="B482" s="15"/>
      <c r="C482" s="15"/>
      <c r="D482" s="15">
        <f t="shared" si="0"/>
        <v>0</v>
      </c>
    </row>
    <row r="483" spans="1:4">
      <c r="A483" s="15"/>
      <c r="B483" s="15"/>
      <c r="C483" s="15"/>
      <c r="D483" s="15">
        <f t="shared" si="0"/>
        <v>0</v>
      </c>
    </row>
    <row r="484" spans="1:4">
      <c r="A484" s="15"/>
      <c r="B484" s="15"/>
      <c r="C484" s="15"/>
      <c r="D484" s="15">
        <f t="shared" si="0"/>
        <v>0</v>
      </c>
    </row>
    <row r="485" spans="1:4">
      <c r="A485" s="15"/>
      <c r="B485" s="15"/>
      <c r="C485" s="15"/>
      <c r="D485" s="15">
        <f t="shared" si="0"/>
        <v>0</v>
      </c>
    </row>
    <row r="486" spans="1:4">
      <c r="A486" s="15"/>
      <c r="B486" s="15"/>
      <c r="C486" s="15"/>
      <c r="D486" s="15">
        <f t="shared" si="0"/>
        <v>0</v>
      </c>
    </row>
    <row r="487" spans="1:4">
      <c r="A487" s="15"/>
      <c r="B487" s="15"/>
      <c r="C487" s="15"/>
      <c r="D487" s="15">
        <f t="shared" si="0"/>
        <v>0</v>
      </c>
    </row>
    <row r="488" spans="1:4">
      <c r="A488" s="15"/>
      <c r="B488" s="15"/>
      <c r="C488" s="15"/>
      <c r="D488" s="15">
        <f t="shared" si="0"/>
        <v>0</v>
      </c>
    </row>
    <row r="489" spans="1:4">
      <c r="A489" s="15"/>
      <c r="B489" s="15"/>
      <c r="C489" s="15"/>
      <c r="D489" s="15">
        <f t="shared" si="0"/>
        <v>0</v>
      </c>
    </row>
    <row r="490" spans="1:4">
      <c r="A490" s="15"/>
      <c r="B490" s="15"/>
      <c r="C490" s="15"/>
      <c r="D490" s="15">
        <f t="shared" si="0"/>
        <v>0</v>
      </c>
    </row>
    <row r="491" spans="1:4">
      <c r="A491" s="15"/>
      <c r="B491" s="15"/>
      <c r="C491" s="15"/>
      <c r="D491" s="15">
        <f t="shared" si="0"/>
        <v>0</v>
      </c>
    </row>
    <row r="492" spans="1:4">
      <c r="A492" s="15"/>
      <c r="B492" s="15"/>
      <c r="C492" s="15"/>
      <c r="D492" s="15">
        <f t="shared" si="0"/>
        <v>0</v>
      </c>
    </row>
    <row r="493" spans="1:4">
      <c r="A493" s="15"/>
      <c r="B493" s="15"/>
      <c r="C493" s="15"/>
      <c r="D493" s="15">
        <f t="shared" si="0"/>
        <v>0</v>
      </c>
    </row>
    <row r="494" spans="1:4">
      <c r="A494" s="15"/>
      <c r="B494" s="15"/>
      <c r="C494" s="15"/>
      <c r="D494" s="15">
        <f t="shared" si="0"/>
        <v>0</v>
      </c>
    </row>
    <row r="495" spans="1:4">
      <c r="A495" s="15"/>
      <c r="B495" s="15"/>
      <c r="C495" s="15"/>
      <c r="D495" s="15">
        <f t="shared" si="0"/>
        <v>0</v>
      </c>
    </row>
    <row r="496" spans="1:4">
      <c r="A496" s="15"/>
      <c r="B496" s="15"/>
      <c r="C496" s="15"/>
      <c r="D496" s="15">
        <f t="shared" si="0"/>
        <v>0</v>
      </c>
    </row>
    <row r="497" spans="1:4">
      <c r="A497" s="15"/>
      <c r="B497" s="15"/>
      <c r="C497" s="15"/>
      <c r="D497" s="15">
        <f t="shared" si="0"/>
        <v>0</v>
      </c>
    </row>
    <row r="498" spans="1:4">
      <c r="A498" s="15"/>
      <c r="B498" s="15"/>
      <c r="C498" s="15"/>
      <c r="D498" s="15">
        <f t="shared" si="0"/>
        <v>0</v>
      </c>
    </row>
    <row r="499" spans="1:4">
      <c r="A499" s="15"/>
      <c r="B499" s="15"/>
      <c r="C499" s="15"/>
      <c r="D499" s="15">
        <f t="shared" si="0"/>
        <v>0</v>
      </c>
    </row>
    <row r="500" spans="1:4">
      <c r="A500" s="15"/>
      <c r="B500" s="15"/>
      <c r="C500" s="15"/>
      <c r="D500" s="15">
        <f t="shared" si="0"/>
        <v>0</v>
      </c>
    </row>
    <row r="501" spans="1:4">
      <c r="A501" s="15"/>
      <c r="B501" s="15"/>
      <c r="C501" s="15"/>
      <c r="D501" s="15">
        <f t="shared" si="0"/>
        <v>0</v>
      </c>
    </row>
    <row r="502" spans="1:4">
      <c r="A502" s="15"/>
      <c r="B502" s="15"/>
      <c r="C502" s="15"/>
      <c r="D502" s="15">
        <f t="shared" si="0"/>
        <v>0</v>
      </c>
    </row>
    <row r="503" spans="1:4">
      <c r="A503" s="15"/>
      <c r="B503" s="15"/>
      <c r="C503" s="15"/>
      <c r="D503" s="15">
        <f t="shared" si="0"/>
        <v>0</v>
      </c>
    </row>
    <row r="504" spans="1:4">
      <c r="A504" s="15"/>
      <c r="B504" s="15"/>
      <c r="C504" s="15"/>
      <c r="D504" s="15">
        <f t="shared" si="0"/>
        <v>0</v>
      </c>
    </row>
    <row r="505" spans="1:4">
      <c r="A505" s="15"/>
      <c r="B505" s="15"/>
      <c r="C505" s="15"/>
      <c r="D505" s="15">
        <f t="shared" si="0"/>
        <v>0</v>
      </c>
    </row>
    <row r="506" spans="1:4">
      <c r="A506" s="15"/>
      <c r="B506" s="15"/>
      <c r="C506" s="15"/>
      <c r="D506" s="15">
        <f t="shared" si="0"/>
        <v>0</v>
      </c>
    </row>
    <row r="507" spans="1:4">
      <c r="A507" s="15"/>
      <c r="B507" s="15"/>
      <c r="C507" s="15"/>
      <c r="D507" s="15">
        <f t="shared" si="0"/>
        <v>0</v>
      </c>
    </row>
    <row r="508" spans="1:4">
      <c r="A508" s="15"/>
      <c r="B508" s="15"/>
      <c r="C508" s="15"/>
      <c r="D508" s="15">
        <f t="shared" si="0"/>
        <v>0</v>
      </c>
    </row>
    <row r="509" spans="1:4">
      <c r="A509" s="15"/>
      <c r="B509" s="15"/>
      <c r="C509" s="15"/>
      <c r="D509" s="15">
        <f t="shared" si="0"/>
        <v>0</v>
      </c>
    </row>
    <row r="510" spans="1:4">
      <c r="A510" s="15"/>
      <c r="B510" s="15"/>
      <c r="C510" s="15"/>
      <c r="D510" s="15">
        <f t="shared" si="0"/>
        <v>0</v>
      </c>
    </row>
    <row r="511" spans="1:4">
      <c r="A511" s="15"/>
      <c r="B511" s="15"/>
      <c r="C511" s="15"/>
      <c r="D511" s="15">
        <f t="shared" si="0"/>
        <v>0</v>
      </c>
    </row>
    <row r="512" spans="1:4">
      <c r="A512" s="15"/>
      <c r="B512" s="15"/>
      <c r="C512" s="15"/>
      <c r="D512" s="15">
        <f t="shared" si="0"/>
        <v>0</v>
      </c>
    </row>
    <row r="513" spans="1:4">
      <c r="A513" s="15"/>
      <c r="B513" s="15"/>
      <c r="C513" s="15"/>
      <c r="D513" s="15">
        <f t="shared" si="0"/>
        <v>0</v>
      </c>
    </row>
    <row r="514" spans="1:4">
      <c r="A514" s="15"/>
      <c r="B514" s="15"/>
      <c r="C514" s="15"/>
      <c r="D514" s="15">
        <f t="shared" si="0"/>
        <v>0</v>
      </c>
    </row>
    <row r="515" spans="1:4">
      <c r="A515" s="15"/>
      <c r="B515" s="15"/>
      <c r="C515" s="15"/>
      <c r="D515" s="15">
        <f t="shared" si="0"/>
        <v>0</v>
      </c>
    </row>
    <row r="516" spans="1:4">
      <c r="A516" s="15"/>
      <c r="B516" s="15"/>
      <c r="C516" s="15"/>
      <c r="D516" s="15">
        <f t="shared" si="0"/>
        <v>0</v>
      </c>
    </row>
    <row r="517" spans="1:4">
      <c r="A517" s="15"/>
      <c r="B517" s="15"/>
      <c r="C517" s="15"/>
      <c r="D517" s="15">
        <f t="shared" si="0"/>
        <v>0</v>
      </c>
    </row>
    <row r="518" spans="1:4">
      <c r="A518" s="15"/>
      <c r="B518" s="15"/>
      <c r="C518" s="15"/>
      <c r="D518" s="15">
        <f t="shared" si="0"/>
        <v>0</v>
      </c>
    </row>
    <row r="519" spans="1:4">
      <c r="A519" s="15"/>
      <c r="B519" s="15"/>
      <c r="C519" s="15"/>
      <c r="D519" s="15">
        <f t="shared" si="0"/>
        <v>0</v>
      </c>
    </row>
    <row r="520" spans="1:4">
      <c r="A520" s="15"/>
      <c r="B520" s="15"/>
      <c r="C520" s="15"/>
      <c r="D520" s="15">
        <f t="shared" si="0"/>
        <v>0</v>
      </c>
    </row>
    <row r="521" spans="1:4">
      <c r="A521" s="15"/>
      <c r="B521" s="15"/>
      <c r="C521" s="15"/>
      <c r="D521" s="15">
        <f t="shared" si="0"/>
        <v>0</v>
      </c>
    </row>
    <row r="522" spans="1:4">
      <c r="A522" s="15"/>
      <c r="B522" s="15"/>
      <c r="C522" s="15"/>
      <c r="D522" s="15">
        <f t="shared" si="0"/>
        <v>0</v>
      </c>
    </row>
    <row r="523" spans="1:4">
      <c r="A523" s="15"/>
      <c r="B523" s="15"/>
      <c r="C523" s="15"/>
      <c r="D523" s="15">
        <f t="shared" si="0"/>
        <v>0</v>
      </c>
    </row>
    <row r="524" spans="1:4">
      <c r="A524" s="15"/>
      <c r="B524" s="15"/>
      <c r="C524" s="15"/>
      <c r="D524" s="15">
        <f t="shared" si="0"/>
        <v>0</v>
      </c>
    </row>
    <row r="525" spans="1:4">
      <c r="A525" s="15"/>
      <c r="B525" s="15"/>
      <c r="C525" s="15"/>
      <c r="D525" s="15">
        <f t="shared" si="0"/>
        <v>0</v>
      </c>
    </row>
    <row r="526" spans="1:4">
      <c r="A526" s="15"/>
      <c r="B526" s="15"/>
      <c r="C526" s="15"/>
      <c r="D526" s="15">
        <f t="shared" si="0"/>
        <v>0</v>
      </c>
    </row>
    <row r="527" spans="1:4">
      <c r="A527" s="15"/>
      <c r="B527" s="15"/>
      <c r="C527" s="15"/>
      <c r="D527" s="15">
        <f t="shared" si="0"/>
        <v>0</v>
      </c>
    </row>
    <row r="528" spans="1:4">
      <c r="A528" s="15"/>
      <c r="B528" s="15"/>
      <c r="C528" s="15"/>
      <c r="D528" s="15">
        <f t="shared" si="0"/>
        <v>0</v>
      </c>
    </row>
    <row r="529" spans="1:4">
      <c r="A529" s="15"/>
      <c r="B529" s="15"/>
      <c r="C529" s="15"/>
      <c r="D529" s="15">
        <f t="shared" si="0"/>
        <v>0</v>
      </c>
    </row>
    <row r="530" spans="1:4">
      <c r="A530" s="15"/>
      <c r="B530" s="15"/>
      <c r="C530" s="15"/>
      <c r="D530" s="15">
        <f t="shared" si="0"/>
        <v>0</v>
      </c>
    </row>
    <row r="531" spans="1:4">
      <c r="A531" s="15"/>
      <c r="B531" s="15"/>
      <c r="C531" s="15"/>
      <c r="D531" s="15">
        <f t="shared" si="0"/>
        <v>0</v>
      </c>
    </row>
    <row r="532" spans="1:4">
      <c r="A532" s="15"/>
      <c r="B532" s="15"/>
      <c r="C532" s="15"/>
      <c r="D532" s="15">
        <f t="shared" si="0"/>
        <v>0</v>
      </c>
    </row>
    <row r="533" spans="1:4">
      <c r="A533" s="15"/>
      <c r="B533" s="15"/>
      <c r="C533" s="15"/>
      <c r="D533" s="15">
        <f t="shared" si="0"/>
        <v>0</v>
      </c>
    </row>
    <row r="534" spans="1:4">
      <c r="A534" s="15"/>
      <c r="B534" s="15"/>
      <c r="C534" s="15"/>
      <c r="D534" s="15">
        <f t="shared" si="0"/>
        <v>0</v>
      </c>
    </row>
    <row r="535" spans="1:4">
      <c r="A535" s="15"/>
      <c r="B535" s="15"/>
      <c r="C535" s="15"/>
      <c r="D535" s="15">
        <f t="shared" si="0"/>
        <v>0</v>
      </c>
    </row>
    <row r="536" spans="1:4">
      <c r="A536" s="15"/>
      <c r="B536" s="15"/>
      <c r="C536" s="15"/>
      <c r="D536" s="15">
        <f t="shared" si="0"/>
        <v>0</v>
      </c>
    </row>
    <row r="537" spans="1:4">
      <c r="A537" s="15"/>
      <c r="B537" s="15"/>
      <c r="C537" s="15"/>
      <c r="D537" s="15">
        <f t="shared" si="0"/>
        <v>0</v>
      </c>
    </row>
    <row r="538" spans="1:4">
      <c r="A538" s="15"/>
      <c r="B538" s="15"/>
      <c r="C538" s="15"/>
      <c r="D538" s="15">
        <f t="shared" si="0"/>
        <v>0</v>
      </c>
    </row>
    <row r="539" spans="1:4">
      <c r="A539" s="15"/>
      <c r="B539" s="15"/>
      <c r="C539" s="15"/>
      <c r="D539" s="15">
        <f t="shared" si="0"/>
        <v>0</v>
      </c>
    </row>
    <row r="540" spans="1:4">
      <c r="A540" s="15"/>
      <c r="B540" s="15"/>
      <c r="C540" s="15"/>
      <c r="D540" s="15">
        <f t="shared" si="0"/>
        <v>0</v>
      </c>
    </row>
    <row r="541" spans="1:4">
      <c r="A541" s="15"/>
      <c r="B541" s="15"/>
      <c r="C541" s="15"/>
      <c r="D541" s="15">
        <f t="shared" si="0"/>
        <v>0</v>
      </c>
    </row>
    <row r="542" spans="1:4">
      <c r="A542" s="15"/>
      <c r="B542" s="15"/>
      <c r="C542" s="15"/>
      <c r="D542" s="15">
        <f t="shared" si="0"/>
        <v>0</v>
      </c>
    </row>
    <row r="543" spans="1:4">
      <c r="A543" s="15"/>
      <c r="B543" s="15"/>
      <c r="C543" s="15"/>
      <c r="D543" s="15">
        <f t="shared" si="0"/>
        <v>0</v>
      </c>
    </row>
    <row r="544" spans="1:4">
      <c r="A544" s="15"/>
      <c r="B544" s="15"/>
      <c r="C544" s="15"/>
      <c r="D544" s="15">
        <f t="shared" si="0"/>
        <v>0</v>
      </c>
    </row>
    <row r="545" spans="1:4">
      <c r="A545" s="15"/>
      <c r="B545" s="15"/>
      <c r="C545" s="15"/>
      <c r="D545" s="15">
        <f t="shared" si="0"/>
        <v>0</v>
      </c>
    </row>
    <row r="546" spans="1:4">
      <c r="A546" s="15"/>
      <c r="B546" s="15"/>
      <c r="C546" s="15"/>
      <c r="D546" s="15">
        <f t="shared" si="0"/>
        <v>0</v>
      </c>
    </row>
    <row r="547" spans="1:4">
      <c r="A547" s="15"/>
      <c r="B547" s="15"/>
      <c r="C547" s="15"/>
      <c r="D547" s="15">
        <f t="shared" si="0"/>
        <v>0</v>
      </c>
    </row>
    <row r="548" spans="1:4">
      <c r="A548" s="15"/>
      <c r="B548" s="15"/>
      <c r="C548" s="15"/>
      <c r="D548" s="15">
        <f t="shared" si="0"/>
        <v>0</v>
      </c>
    </row>
    <row r="549" spans="1:4">
      <c r="A549" s="15"/>
      <c r="B549" s="15"/>
      <c r="C549" s="15"/>
      <c r="D549" s="15">
        <f t="shared" si="0"/>
        <v>0</v>
      </c>
    </row>
    <row r="550" spans="1:4">
      <c r="A550" s="15"/>
      <c r="B550" s="15"/>
      <c r="C550" s="15"/>
      <c r="D550" s="15">
        <f t="shared" si="0"/>
        <v>0</v>
      </c>
    </row>
    <row r="551" spans="1:4">
      <c r="A551" s="15"/>
      <c r="B551" s="15"/>
      <c r="C551" s="15"/>
      <c r="D551" s="15">
        <f t="shared" si="0"/>
        <v>0</v>
      </c>
    </row>
    <row r="552" spans="1:4">
      <c r="A552" s="15"/>
      <c r="B552" s="15"/>
      <c r="C552" s="15"/>
      <c r="D552" s="15">
        <f t="shared" si="0"/>
        <v>0</v>
      </c>
    </row>
    <row r="553" spans="1:4">
      <c r="A553" s="15"/>
      <c r="B553" s="15"/>
      <c r="C553" s="15"/>
      <c r="D553" s="15">
        <f t="shared" si="0"/>
        <v>0</v>
      </c>
    </row>
    <row r="554" spans="1:4">
      <c r="A554" s="15"/>
      <c r="B554" s="15"/>
      <c r="C554" s="15"/>
      <c r="D554" s="15">
        <f t="shared" si="0"/>
        <v>0</v>
      </c>
    </row>
    <row r="555" spans="1:4">
      <c r="A555" s="15"/>
      <c r="B555" s="15"/>
      <c r="C555" s="15"/>
      <c r="D555" s="15">
        <f t="shared" si="0"/>
        <v>0</v>
      </c>
    </row>
    <row r="556" spans="1:4">
      <c r="A556" s="15"/>
      <c r="B556" s="15"/>
      <c r="C556" s="15"/>
      <c r="D556" s="15">
        <f t="shared" si="0"/>
        <v>0</v>
      </c>
    </row>
    <row r="557" spans="1:4">
      <c r="A557" s="15"/>
      <c r="B557" s="15"/>
      <c r="C557" s="15"/>
      <c r="D557" s="15">
        <f t="shared" si="0"/>
        <v>0</v>
      </c>
    </row>
    <row r="558" spans="1:4">
      <c r="A558" s="15"/>
      <c r="B558" s="15"/>
      <c r="C558" s="15"/>
      <c r="D558" s="15">
        <f t="shared" si="0"/>
        <v>0</v>
      </c>
    </row>
    <row r="559" spans="1:4">
      <c r="A559" s="15"/>
      <c r="B559" s="15"/>
      <c r="C559" s="15"/>
      <c r="D559" s="15">
        <f t="shared" si="0"/>
        <v>0</v>
      </c>
    </row>
    <row r="560" spans="1:4">
      <c r="A560" s="15"/>
      <c r="B560" s="15"/>
      <c r="C560" s="15"/>
      <c r="D560" s="15">
        <f t="shared" si="0"/>
        <v>0</v>
      </c>
    </row>
    <row r="561" spans="1:4">
      <c r="A561" s="15"/>
      <c r="B561" s="15"/>
      <c r="C561" s="15"/>
      <c r="D561" s="15">
        <f t="shared" si="0"/>
        <v>0</v>
      </c>
    </row>
    <row r="562" spans="1:4">
      <c r="A562" s="15"/>
      <c r="B562" s="15"/>
      <c r="C562" s="15"/>
      <c r="D562" s="15">
        <f t="shared" si="0"/>
        <v>0</v>
      </c>
    </row>
    <row r="563" spans="1:4">
      <c r="A563" s="15"/>
      <c r="B563" s="15"/>
      <c r="C563" s="15"/>
      <c r="D563" s="15">
        <f t="shared" si="0"/>
        <v>0</v>
      </c>
    </row>
    <row r="564" spans="1:4">
      <c r="A564" s="15"/>
      <c r="B564" s="15"/>
      <c r="C564" s="15"/>
      <c r="D564" s="15">
        <f t="shared" si="0"/>
        <v>0</v>
      </c>
    </row>
    <row r="565" spans="1:4">
      <c r="A565" s="15"/>
      <c r="B565" s="15"/>
      <c r="C565" s="15"/>
      <c r="D565" s="15">
        <f t="shared" si="0"/>
        <v>0</v>
      </c>
    </row>
    <row r="566" spans="1:4">
      <c r="A566" s="15"/>
      <c r="B566" s="15"/>
      <c r="C566" s="15"/>
      <c r="D566" s="15">
        <f t="shared" si="0"/>
        <v>0</v>
      </c>
    </row>
    <row r="567" spans="1:4">
      <c r="A567" s="15"/>
      <c r="B567" s="15"/>
      <c r="C567" s="15"/>
      <c r="D567" s="15">
        <f t="shared" si="0"/>
        <v>0</v>
      </c>
    </row>
    <row r="568" spans="1:4">
      <c r="A568" s="15"/>
      <c r="B568" s="15"/>
      <c r="C568" s="15"/>
      <c r="D568" s="15">
        <f t="shared" si="0"/>
        <v>0</v>
      </c>
    </row>
    <row r="569" spans="1:4">
      <c r="A569" s="15"/>
      <c r="B569" s="15"/>
      <c r="C569" s="15"/>
      <c r="D569" s="15">
        <f t="shared" si="0"/>
        <v>0</v>
      </c>
    </row>
    <row r="570" spans="1:4">
      <c r="A570" s="15"/>
      <c r="B570" s="15"/>
      <c r="C570" s="15"/>
      <c r="D570" s="15">
        <f t="shared" si="0"/>
        <v>0</v>
      </c>
    </row>
    <row r="571" spans="1:4">
      <c r="A571" s="15"/>
      <c r="B571" s="15"/>
      <c r="C571" s="15"/>
      <c r="D571" s="15">
        <f t="shared" si="0"/>
        <v>0</v>
      </c>
    </row>
    <row r="572" spans="1:4">
      <c r="A572" s="15"/>
      <c r="B572" s="15"/>
      <c r="C572" s="15"/>
      <c r="D572" s="15">
        <f t="shared" si="0"/>
        <v>0</v>
      </c>
    </row>
    <row r="573" spans="1:4">
      <c r="A573" s="15"/>
      <c r="B573" s="15"/>
      <c r="C573" s="15"/>
      <c r="D573" s="15">
        <f t="shared" si="0"/>
        <v>0</v>
      </c>
    </row>
    <row r="574" spans="1:4">
      <c r="A574" s="15"/>
      <c r="B574" s="15"/>
      <c r="C574" s="15"/>
      <c r="D574" s="15">
        <f t="shared" si="0"/>
        <v>0</v>
      </c>
    </row>
    <row r="575" spans="1:4">
      <c r="A575" s="15"/>
      <c r="B575" s="15"/>
      <c r="C575" s="15"/>
      <c r="D575" s="15">
        <f t="shared" si="0"/>
        <v>0</v>
      </c>
    </row>
    <row r="576" spans="1:4">
      <c r="A576" s="15"/>
      <c r="B576" s="15"/>
      <c r="C576" s="15"/>
      <c r="D576" s="15">
        <f t="shared" si="0"/>
        <v>0</v>
      </c>
    </row>
    <row r="577" spans="1:4">
      <c r="A577" s="15"/>
      <c r="B577" s="15"/>
      <c r="C577" s="15"/>
      <c r="D577" s="15">
        <f t="shared" si="0"/>
        <v>0</v>
      </c>
    </row>
    <row r="578" spans="1:4">
      <c r="A578" s="15"/>
      <c r="B578" s="15"/>
      <c r="C578" s="15"/>
      <c r="D578" s="15">
        <f t="shared" si="0"/>
        <v>0</v>
      </c>
    </row>
    <row r="579" spans="1:4">
      <c r="A579" s="15"/>
      <c r="B579" s="15"/>
      <c r="C579" s="15"/>
      <c r="D579" s="15">
        <f t="shared" si="0"/>
        <v>0</v>
      </c>
    </row>
    <row r="580" spans="1:4">
      <c r="A580" s="15"/>
      <c r="B580" s="15"/>
      <c r="C580" s="15"/>
      <c r="D580" s="15">
        <f t="shared" si="0"/>
        <v>0</v>
      </c>
    </row>
    <row r="581" spans="1:4">
      <c r="A581" s="15"/>
      <c r="B581" s="15"/>
      <c r="C581" s="15"/>
      <c r="D581" s="15">
        <f t="shared" si="0"/>
        <v>0</v>
      </c>
    </row>
    <row r="582" spans="1:4">
      <c r="A582" s="15"/>
      <c r="B582" s="15"/>
      <c r="C582" s="15"/>
      <c r="D582" s="15">
        <f t="shared" si="0"/>
        <v>0</v>
      </c>
    </row>
    <row r="583" spans="1:4">
      <c r="A583" s="15"/>
      <c r="B583" s="15"/>
      <c r="C583" s="15"/>
      <c r="D583" s="15">
        <f t="shared" si="0"/>
        <v>0</v>
      </c>
    </row>
    <row r="584" spans="1:4">
      <c r="A584" s="15"/>
      <c r="B584" s="15"/>
      <c r="C584" s="15"/>
      <c r="D584" s="15">
        <f t="shared" si="0"/>
        <v>0</v>
      </c>
    </row>
    <row r="585" spans="1:4">
      <c r="A585" s="15"/>
      <c r="B585" s="15"/>
      <c r="C585" s="15"/>
      <c r="D585" s="15">
        <f t="shared" si="0"/>
        <v>0</v>
      </c>
    </row>
    <row r="586" spans="1:4">
      <c r="A586" s="15"/>
      <c r="B586" s="15"/>
      <c r="C586" s="15"/>
      <c r="D586" s="15">
        <f t="shared" si="0"/>
        <v>0</v>
      </c>
    </row>
    <row r="587" spans="1:4">
      <c r="A587" s="15"/>
      <c r="B587" s="15"/>
      <c r="C587" s="15"/>
      <c r="D587" s="15">
        <f t="shared" si="0"/>
        <v>0</v>
      </c>
    </row>
    <row r="588" spans="1:4">
      <c r="A588" s="15"/>
      <c r="B588" s="15"/>
      <c r="C588" s="15"/>
      <c r="D588" s="15">
        <f t="shared" si="0"/>
        <v>0</v>
      </c>
    </row>
    <row r="589" spans="1:4">
      <c r="A589" s="15"/>
      <c r="B589" s="15"/>
      <c r="C589" s="15"/>
      <c r="D589" s="15">
        <f t="shared" si="0"/>
        <v>0</v>
      </c>
    </row>
    <row r="590" spans="1:4">
      <c r="A590" s="15"/>
      <c r="B590" s="15"/>
      <c r="C590" s="15"/>
      <c r="D590" s="15">
        <f t="shared" si="0"/>
        <v>0</v>
      </c>
    </row>
    <row r="591" spans="1:4">
      <c r="A591" s="15"/>
      <c r="B591" s="15"/>
      <c r="C591" s="15"/>
      <c r="D591" s="15">
        <f t="shared" si="0"/>
        <v>0</v>
      </c>
    </row>
    <row r="592" spans="1:4">
      <c r="A592" s="15"/>
      <c r="B592" s="15"/>
      <c r="C592" s="15"/>
      <c r="D592" s="15">
        <f t="shared" si="0"/>
        <v>0</v>
      </c>
    </row>
    <row r="593" spans="1:4">
      <c r="A593" s="15"/>
      <c r="B593" s="15"/>
      <c r="C593" s="15"/>
      <c r="D593" s="15">
        <f t="shared" si="0"/>
        <v>0</v>
      </c>
    </row>
    <row r="594" spans="1:4">
      <c r="A594" s="15"/>
      <c r="B594" s="15"/>
      <c r="C594" s="15"/>
      <c r="D594" s="15">
        <f t="shared" si="0"/>
        <v>0</v>
      </c>
    </row>
    <row r="595" spans="1:4">
      <c r="A595" s="15"/>
      <c r="B595" s="15"/>
      <c r="C595" s="15"/>
      <c r="D595" s="15">
        <f t="shared" si="0"/>
        <v>0</v>
      </c>
    </row>
    <row r="596" spans="1:4">
      <c r="A596" s="15"/>
      <c r="B596" s="15"/>
      <c r="C596" s="15"/>
      <c r="D596" s="15">
        <f t="shared" si="0"/>
        <v>0</v>
      </c>
    </row>
    <row r="597" spans="1:4">
      <c r="A597" s="15"/>
      <c r="B597" s="15"/>
      <c r="C597" s="15"/>
      <c r="D597" s="15">
        <f t="shared" si="0"/>
        <v>0</v>
      </c>
    </row>
    <row r="598" spans="1:4">
      <c r="A598" s="15"/>
      <c r="B598" s="15"/>
      <c r="C598" s="15"/>
      <c r="D598" s="15">
        <f t="shared" si="0"/>
        <v>0</v>
      </c>
    </row>
    <row r="599" spans="1:4">
      <c r="A599" s="15"/>
      <c r="B599" s="15"/>
      <c r="C599" s="15"/>
      <c r="D599" s="15">
        <f t="shared" si="0"/>
        <v>0</v>
      </c>
    </row>
    <row r="600" spans="1:4">
      <c r="A600" s="15"/>
      <c r="B600" s="15"/>
      <c r="C600" s="15"/>
      <c r="D600" s="15">
        <f t="shared" si="0"/>
        <v>0</v>
      </c>
    </row>
    <row r="601" spans="1:4">
      <c r="A601" s="15"/>
      <c r="B601" s="15"/>
      <c r="C601" s="15"/>
      <c r="D601" s="15">
        <f t="shared" si="0"/>
        <v>0</v>
      </c>
    </row>
    <row r="602" spans="1:4">
      <c r="A602" s="15"/>
      <c r="B602" s="15"/>
      <c r="C602" s="15"/>
      <c r="D602" s="15">
        <f t="shared" si="0"/>
        <v>0</v>
      </c>
    </row>
    <row r="603" spans="1:4">
      <c r="A603" s="15"/>
      <c r="B603" s="15"/>
      <c r="C603" s="15"/>
      <c r="D603" s="15">
        <f t="shared" si="0"/>
        <v>0</v>
      </c>
    </row>
    <row r="604" spans="1:4">
      <c r="A604" s="15"/>
      <c r="B604" s="15"/>
      <c r="C604" s="15"/>
      <c r="D604" s="15">
        <f t="shared" si="0"/>
        <v>0</v>
      </c>
    </row>
    <row r="605" spans="1:4">
      <c r="A605" s="15"/>
      <c r="B605" s="15"/>
      <c r="C605" s="15"/>
      <c r="D605" s="15">
        <f t="shared" si="0"/>
        <v>0</v>
      </c>
    </row>
    <row r="606" spans="1:4">
      <c r="A606" s="15"/>
      <c r="B606" s="15"/>
      <c r="C606" s="15"/>
      <c r="D606" s="15">
        <f t="shared" si="0"/>
        <v>0</v>
      </c>
    </row>
    <row r="607" spans="1:4">
      <c r="A607" s="15"/>
      <c r="B607" s="15"/>
      <c r="C607" s="15"/>
      <c r="D607" s="15">
        <f t="shared" si="0"/>
        <v>0</v>
      </c>
    </row>
    <row r="608" spans="1:4">
      <c r="A608" s="15"/>
      <c r="B608" s="15"/>
      <c r="C608" s="15"/>
      <c r="D608" s="15">
        <f t="shared" si="0"/>
        <v>0</v>
      </c>
    </row>
    <row r="609" spans="1:4">
      <c r="A609" s="15"/>
      <c r="B609" s="15"/>
      <c r="C609" s="15"/>
      <c r="D609" s="15">
        <f t="shared" si="0"/>
        <v>0</v>
      </c>
    </row>
    <row r="610" spans="1:4">
      <c r="A610" s="15"/>
      <c r="B610" s="15"/>
      <c r="C610" s="15"/>
      <c r="D610" s="15">
        <f t="shared" si="0"/>
        <v>0</v>
      </c>
    </row>
    <row r="611" spans="1:4">
      <c r="A611" s="15"/>
      <c r="B611" s="15"/>
      <c r="C611" s="15"/>
      <c r="D611" s="15">
        <f t="shared" si="0"/>
        <v>0</v>
      </c>
    </row>
    <row r="612" spans="1:4">
      <c r="A612" s="15"/>
      <c r="B612" s="15"/>
      <c r="C612" s="15"/>
      <c r="D612" s="15">
        <f t="shared" si="0"/>
        <v>0</v>
      </c>
    </row>
    <row r="613" spans="1:4">
      <c r="A613" s="15"/>
      <c r="B613" s="15"/>
      <c r="C613" s="15"/>
      <c r="D613" s="15">
        <f t="shared" si="0"/>
        <v>0</v>
      </c>
    </row>
    <row r="614" spans="1:4">
      <c r="A614" s="15"/>
      <c r="B614" s="15"/>
      <c r="C614" s="15"/>
      <c r="D614" s="15">
        <f t="shared" si="0"/>
        <v>0</v>
      </c>
    </row>
    <row r="615" spans="1:4">
      <c r="A615" s="15"/>
      <c r="B615" s="15"/>
      <c r="C615" s="15"/>
      <c r="D615" s="15">
        <f t="shared" si="0"/>
        <v>0</v>
      </c>
    </row>
    <row r="616" spans="1:4">
      <c r="A616" s="15"/>
      <c r="B616" s="15"/>
      <c r="C616" s="15"/>
      <c r="D616" s="15">
        <f t="shared" si="0"/>
        <v>0</v>
      </c>
    </row>
    <row r="617" spans="1:4">
      <c r="A617" s="15"/>
      <c r="B617" s="15"/>
      <c r="C617" s="15"/>
      <c r="D617" s="15">
        <f t="shared" si="0"/>
        <v>0</v>
      </c>
    </row>
    <row r="618" spans="1:4">
      <c r="A618" s="15"/>
      <c r="B618" s="15"/>
      <c r="C618" s="15"/>
      <c r="D618" s="15">
        <f t="shared" si="0"/>
        <v>0</v>
      </c>
    </row>
    <row r="619" spans="1:4">
      <c r="A619" s="15"/>
      <c r="B619" s="15"/>
      <c r="C619" s="15"/>
      <c r="D619" s="15">
        <f t="shared" si="0"/>
        <v>0</v>
      </c>
    </row>
    <row r="620" spans="1:4">
      <c r="A620" s="15"/>
      <c r="B620" s="15"/>
      <c r="C620" s="15"/>
      <c r="D620" s="15">
        <f t="shared" si="0"/>
        <v>0</v>
      </c>
    </row>
    <row r="621" spans="1:4">
      <c r="A621" s="15"/>
      <c r="B621" s="15"/>
      <c r="C621" s="15"/>
      <c r="D621" s="15">
        <f t="shared" si="0"/>
        <v>0</v>
      </c>
    </row>
    <row r="622" spans="1:4">
      <c r="A622" s="15"/>
      <c r="B622" s="15"/>
      <c r="C622" s="15"/>
      <c r="D622" s="15">
        <f t="shared" si="0"/>
        <v>0</v>
      </c>
    </row>
    <row r="623" spans="1:4">
      <c r="A623" s="15"/>
      <c r="B623" s="15"/>
      <c r="C623" s="15"/>
      <c r="D623" s="15">
        <f t="shared" si="0"/>
        <v>0</v>
      </c>
    </row>
    <row r="624" spans="1:4">
      <c r="A624" s="15"/>
      <c r="B624" s="15"/>
      <c r="C624" s="15"/>
      <c r="D624" s="15">
        <f t="shared" si="0"/>
        <v>0</v>
      </c>
    </row>
    <row r="625" spans="1:4">
      <c r="A625" s="15"/>
      <c r="B625" s="15"/>
      <c r="C625" s="15"/>
      <c r="D625" s="15">
        <f t="shared" si="0"/>
        <v>0</v>
      </c>
    </row>
    <row r="626" spans="1:4">
      <c r="A626" s="15"/>
      <c r="B626" s="15"/>
      <c r="C626" s="15"/>
      <c r="D626" s="15">
        <f t="shared" si="0"/>
        <v>0</v>
      </c>
    </row>
    <row r="627" spans="1:4">
      <c r="A627" s="15"/>
      <c r="B627" s="15"/>
      <c r="C627" s="15"/>
      <c r="D627" s="15">
        <f t="shared" si="0"/>
        <v>0</v>
      </c>
    </row>
    <row r="628" spans="1:4">
      <c r="A628" s="15"/>
      <c r="B628" s="15"/>
      <c r="C628" s="15"/>
      <c r="D628" s="15">
        <f t="shared" si="0"/>
        <v>0</v>
      </c>
    </row>
    <row r="629" spans="1:4">
      <c r="A629" s="15"/>
      <c r="B629" s="15"/>
      <c r="C629" s="15"/>
      <c r="D629" s="15">
        <f t="shared" si="0"/>
        <v>0</v>
      </c>
    </row>
    <row r="630" spans="1:4">
      <c r="A630" s="15"/>
      <c r="B630" s="15"/>
      <c r="C630" s="15"/>
      <c r="D630" s="15">
        <f t="shared" si="0"/>
        <v>0</v>
      </c>
    </row>
    <row r="631" spans="1:4">
      <c r="A631" s="15"/>
      <c r="B631" s="15"/>
      <c r="C631" s="15"/>
      <c r="D631" s="15">
        <f t="shared" si="0"/>
        <v>0</v>
      </c>
    </row>
    <row r="632" spans="1:4">
      <c r="A632" s="15"/>
      <c r="B632" s="15"/>
      <c r="C632" s="15"/>
      <c r="D632" s="15">
        <f t="shared" si="0"/>
        <v>0</v>
      </c>
    </row>
    <row r="633" spans="1:4">
      <c r="A633" s="15"/>
      <c r="B633" s="15"/>
      <c r="C633" s="15"/>
      <c r="D633" s="15">
        <f t="shared" si="0"/>
        <v>0</v>
      </c>
    </row>
    <row r="634" spans="1:4">
      <c r="A634" s="15"/>
      <c r="B634" s="15"/>
      <c r="C634" s="15"/>
      <c r="D634" s="15">
        <f t="shared" si="0"/>
        <v>0</v>
      </c>
    </row>
    <row r="635" spans="1:4">
      <c r="A635" s="15"/>
      <c r="B635" s="15"/>
      <c r="C635" s="15"/>
      <c r="D635" s="15">
        <f t="shared" si="0"/>
        <v>0</v>
      </c>
    </row>
    <row r="636" spans="1:4">
      <c r="A636" s="15"/>
      <c r="B636" s="15"/>
      <c r="C636" s="15"/>
      <c r="D636" s="15">
        <f t="shared" si="0"/>
        <v>0</v>
      </c>
    </row>
    <row r="637" spans="1:4">
      <c r="A637" s="15"/>
      <c r="B637" s="15"/>
      <c r="C637" s="15"/>
      <c r="D637" s="15">
        <f t="shared" si="0"/>
        <v>0</v>
      </c>
    </row>
    <row r="638" spans="1:4">
      <c r="A638" s="15"/>
      <c r="B638" s="15"/>
      <c r="C638" s="15"/>
      <c r="D638" s="15">
        <f t="shared" si="0"/>
        <v>0</v>
      </c>
    </row>
    <row r="639" spans="1:4">
      <c r="A639" s="15"/>
      <c r="B639" s="15"/>
      <c r="C639" s="15"/>
      <c r="D639" s="15">
        <f t="shared" si="0"/>
        <v>0</v>
      </c>
    </row>
    <row r="640" spans="1:4">
      <c r="A640" s="15"/>
      <c r="B640" s="15"/>
      <c r="C640" s="15"/>
      <c r="D640" s="15">
        <f t="shared" si="0"/>
        <v>0</v>
      </c>
    </row>
    <row r="641" spans="1:4">
      <c r="A641" s="15"/>
      <c r="B641" s="15"/>
      <c r="C641" s="15"/>
      <c r="D641" s="15">
        <f t="shared" si="0"/>
        <v>0</v>
      </c>
    </row>
    <row r="642" spans="1:4">
      <c r="A642" s="15"/>
      <c r="B642" s="15"/>
      <c r="C642" s="15"/>
      <c r="D642" s="15">
        <f t="shared" si="0"/>
        <v>0</v>
      </c>
    </row>
    <row r="643" spans="1:4">
      <c r="A643" s="15"/>
      <c r="B643" s="15"/>
      <c r="C643" s="15"/>
      <c r="D643" s="15">
        <f t="shared" si="0"/>
        <v>0</v>
      </c>
    </row>
    <row r="644" spans="1:4">
      <c r="A644" s="15"/>
      <c r="B644" s="15"/>
      <c r="C644" s="15"/>
      <c r="D644" s="15">
        <f t="shared" si="0"/>
        <v>0</v>
      </c>
    </row>
    <row r="645" spans="1:4">
      <c r="A645" s="15"/>
      <c r="B645" s="15"/>
      <c r="C645" s="15"/>
      <c r="D645" s="15">
        <f t="shared" si="0"/>
        <v>0</v>
      </c>
    </row>
    <row r="646" spans="1:4">
      <c r="A646" s="15"/>
      <c r="B646" s="15"/>
      <c r="C646" s="15"/>
      <c r="D646" s="15">
        <f t="shared" si="0"/>
        <v>0</v>
      </c>
    </row>
    <row r="647" spans="1:4">
      <c r="A647" s="15"/>
      <c r="B647" s="15"/>
      <c r="C647" s="15"/>
      <c r="D647" s="15">
        <f t="shared" si="0"/>
        <v>0</v>
      </c>
    </row>
    <row r="648" spans="1:4">
      <c r="A648" s="15"/>
      <c r="B648" s="15"/>
      <c r="C648" s="15"/>
      <c r="D648" s="15">
        <f t="shared" si="0"/>
        <v>0</v>
      </c>
    </row>
    <row r="649" spans="1:4">
      <c r="A649" s="15"/>
      <c r="B649" s="15"/>
      <c r="C649" s="15"/>
      <c r="D649" s="15">
        <f t="shared" si="0"/>
        <v>0</v>
      </c>
    </row>
    <row r="650" spans="1:4">
      <c r="A650" s="15"/>
      <c r="B650" s="15"/>
      <c r="C650" s="15"/>
      <c r="D650" s="15">
        <f t="shared" si="0"/>
        <v>0</v>
      </c>
    </row>
    <row r="651" spans="1:4">
      <c r="A651" s="15"/>
      <c r="B651" s="15"/>
      <c r="C651" s="15"/>
      <c r="D651" s="15">
        <f t="shared" si="0"/>
        <v>0</v>
      </c>
    </row>
    <row r="652" spans="1:4">
      <c r="A652" s="15"/>
      <c r="B652" s="15"/>
      <c r="C652" s="15"/>
      <c r="D652" s="15">
        <f t="shared" si="0"/>
        <v>0</v>
      </c>
    </row>
    <row r="653" spans="1:4">
      <c r="A653" s="15"/>
      <c r="B653" s="15"/>
      <c r="C653" s="15"/>
      <c r="D653" s="15">
        <f t="shared" si="0"/>
        <v>0</v>
      </c>
    </row>
    <row r="654" spans="1:4">
      <c r="A654" s="15"/>
      <c r="B654" s="15"/>
      <c r="C654" s="15"/>
      <c r="D654" s="15">
        <f t="shared" si="0"/>
        <v>0</v>
      </c>
    </row>
    <row r="655" spans="1:4">
      <c r="A655" s="15"/>
      <c r="B655" s="15"/>
      <c r="C655" s="15"/>
      <c r="D655" s="15">
        <f t="shared" si="0"/>
        <v>0</v>
      </c>
    </row>
    <row r="656" spans="1:4">
      <c r="A656" s="15"/>
      <c r="B656" s="15"/>
      <c r="C656" s="15"/>
      <c r="D656" s="15">
        <f t="shared" si="0"/>
        <v>0</v>
      </c>
    </row>
    <row r="657" spans="1:4">
      <c r="A657" s="15"/>
      <c r="B657" s="15"/>
      <c r="C657" s="15"/>
      <c r="D657" s="15">
        <f t="shared" si="0"/>
        <v>0</v>
      </c>
    </row>
    <row r="658" spans="1:4">
      <c r="A658" s="15"/>
      <c r="B658" s="15"/>
      <c r="C658" s="15"/>
      <c r="D658" s="15">
        <f t="shared" si="0"/>
        <v>0</v>
      </c>
    </row>
    <row r="659" spans="1:4">
      <c r="A659" s="15"/>
      <c r="B659" s="15"/>
      <c r="C659" s="15"/>
      <c r="D659" s="15">
        <f t="shared" si="0"/>
        <v>0</v>
      </c>
    </row>
    <row r="660" spans="1:4">
      <c r="A660" s="15"/>
      <c r="B660" s="15"/>
      <c r="C660" s="15"/>
      <c r="D660" s="15">
        <f t="shared" si="0"/>
        <v>0</v>
      </c>
    </row>
    <row r="661" spans="1:4">
      <c r="A661" s="15"/>
      <c r="B661" s="15"/>
      <c r="C661" s="15"/>
      <c r="D661" s="15">
        <f t="shared" si="0"/>
        <v>0</v>
      </c>
    </row>
    <row r="662" spans="1:4">
      <c r="A662" s="15"/>
      <c r="B662" s="15"/>
      <c r="C662" s="15"/>
      <c r="D662" s="15">
        <f t="shared" si="0"/>
        <v>0</v>
      </c>
    </row>
    <row r="663" spans="1:4">
      <c r="A663" s="15"/>
      <c r="B663" s="15"/>
      <c r="C663" s="15"/>
      <c r="D663" s="15">
        <f t="shared" si="0"/>
        <v>0</v>
      </c>
    </row>
    <row r="664" spans="1:4">
      <c r="A664" s="15"/>
      <c r="B664" s="15"/>
      <c r="C664" s="15"/>
      <c r="D664" s="15">
        <f t="shared" si="0"/>
        <v>0</v>
      </c>
    </row>
    <row r="665" spans="1:4">
      <c r="A665" s="15"/>
      <c r="B665" s="15"/>
      <c r="C665" s="15"/>
      <c r="D665" s="15">
        <f t="shared" si="0"/>
        <v>0</v>
      </c>
    </row>
    <row r="666" spans="1:4">
      <c r="A666" s="15"/>
      <c r="B666" s="15"/>
      <c r="C666" s="15"/>
      <c r="D666" s="15">
        <f t="shared" si="0"/>
        <v>0</v>
      </c>
    </row>
    <row r="667" spans="1:4">
      <c r="A667" s="15"/>
      <c r="B667" s="15"/>
      <c r="C667" s="15"/>
      <c r="D667" s="15">
        <f t="shared" si="0"/>
        <v>0</v>
      </c>
    </row>
    <row r="668" spans="1:4">
      <c r="A668" s="15"/>
      <c r="B668" s="15"/>
      <c r="C668" s="15"/>
      <c r="D668" s="15">
        <f t="shared" si="0"/>
        <v>0</v>
      </c>
    </row>
    <row r="669" spans="1:4">
      <c r="A669" s="15"/>
      <c r="B669" s="15"/>
      <c r="C669" s="15"/>
      <c r="D669" s="15">
        <f t="shared" si="0"/>
        <v>0</v>
      </c>
    </row>
    <row r="670" spans="1:4">
      <c r="A670" s="15"/>
      <c r="B670" s="15"/>
      <c r="C670" s="15"/>
      <c r="D670" s="15">
        <f t="shared" si="0"/>
        <v>0</v>
      </c>
    </row>
    <row r="671" spans="1:4">
      <c r="A671" s="15"/>
      <c r="B671" s="15"/>
      <c r="C671" s="15"/>
      <c r="D671" s="15">
        <f t="shared" si="0"/>
        <v>0</v>
      </c>
    </row>
    <row r="672" spans="1:4">
      <c r="A672" s="15"/>
      <c r="B672" s="15"/>
      <c r="C672" s="15"/>
      <c r="D672" s="15">
        <f t="shared" si="0"/>
        <v>0</v>
      </c>
    </row>
    <row r="673" spans="1:4">
      <c r="A673" s="15"/>
      <c r="B673" s="15"/>
      <c r="C673" s="15"/>
      <c r="D673" s="15">
        <f t="shared" si="0"/>
        <v>0</v>
      </c>
    </row>
    <row r="674" spans="1:4">
      <c r="A674" s="15"/>
      <c r="B674" s="15"/>
      <c r="C674" s="15"/>
      <c r="D674" s="15">
        <f t="shared" si="0"/>
        <v>0</v>
      </c>
    </row>
    <row r="675" spans="1:4">
      <c r="A675" s="15"/>
      <c r="B675" s="15"/>
      <c r="C675" s="15"/>
      <c r="D675" s="15">
        <f t="shared" si="0"/>
        <v>0</v>
      </c>
    </row>
    <row r="676" spans="1:4">
      <c r="A676" s="15"/>
      <c r="B676" s="15"/>
      <c r="C676" s="15"/>
      <c r="D676" s="15">
        <f t="shared" si="0"/>
        <v>0</v>
      </c>
    </row>
    <row r="677" spans="1:4">
      <c r="A677" s="15"/>
      <c r="B677" s="15"/>
      <c r="C677" s="15"/>
      <c r="D677" s="15">
        <f t="shared" si="0"/>
        <v>0</v>
      </c>
    </row>
    <row r="678" spans="1:4">
      <c r="A678" s="15"/>
      <c r="B678" s="15"/>
      <c r="C678" s="15"/>
      <c r="D678" s="15">
        <f t="shared" si="0"/>
        <v>0</v>
      </c>
    </row>
    <row r="679" spans="1:4">
      <c r="A679" s="15"/>
      <c r="B679" s="15"/>
      <c r="C679" s="15"/>
      <c r="D679" s="15">
        <f t="shared" si="0"/>
        <v>0</v>
      </c>
    </row>
    <row r="680" spans="1:4">
      <c r="A680" s="15"/>
      <c r="B680" s="15"/>
      <c r="C680" s="15"/>
      <c r="D680" s="15">
        <f t="shared" si="0"/>
        <v>0</v>
      </c>
    </row>
    <row r="681" spans="1:4">
      <c r="A681" s="15"/>
      <c r="B681" s="15"/>
      <c r="C681" s="15"/>
      <c r="D681" s="15">
        <f t="shared" si="0"/>
        <v>0</v>
      </c>
    </row>
    <row r="682" spans="1:4">
      <c r="A682" s="15"/>
      <c r="B682" s="15"/>
      <c r="C682" s="15"/>
      <c r="D682" s="15">
        <f t="shared" si="0"/>
        <v>0</v>
      </c>
    </row>
    <row r="683" spans="1:4">
      <c r="A683" s="15"/>
      <c r="B683" s="15"/>
      <c r="C683" s="15"/>
      <c r="D683" s="15">
        <f t="shared" si="0"/>
        <v>0</v>
      </c>
    </row>
    <row r="684" spans="1:4">
      <c r="A684" s="15"/>
      <c r="B684" s="15"/>
      <c r="C684" s="15"/>
      <c r="D684" s="15">
        <f t="shared" si="0"/>
        <v>0</v>
      </c>
    </row>
    <row r="685" spans="1:4">
      <c r="A685" s="15"/>
      <c r="B685" s="15"/>
      <c r="C685" s="15"/>
      <c r="D685" s="15">
        <f t="shared" si="0"/>
        <v>0</v>
      </c>
    </row>
    <row r="686" spans="1:4">
      <c r="A686" s="15"/>
      <c r="B686" s="15"/>
      <c r="C686" s="15"/>
      <c r="D686" s="15">
        <f t="shared" si="0"/>
        <v>0</v>
      </c>
    </row>
    <row r="687" spans="1:4">
      <c r="A687" s="15"/>
      <c r="B687" s="15"/>
      <c r="C687" s="15"/>
      <c r="D687" s="15">
        <f t="shared" si="0"/>
        <v>0</v>
      </c>
    </row>
    <row r="688" spans="1:4">
      <c r="A688" s="15"/>
      <c r="B688" s="15"/>
      <c r="C688" s="15"/>
      <c r="D688" s="15">
        <f t="shared" si="0"/>
        <v>0</v>
      </c>
    </row>
    <row r="689" spans="1:4">
      <c r="A689" s="15"/>
      <c r="B689" s="15"/>
      <c r="C689" s="15"/>
      <c r="D689" s="15">
        <f t="shared" si="0"/>
        <v>0</v>
      </c>
    </row>
    <row r="690" spans="1:4">
      <c r="A690" s="15"/>
      <c r="B690" s="15"/>
      <c r="C690" s="15"/>
      <c r="D690" s="15">
        <f t="shared" si="0"/>
        <v>0</v>
      </c>
    </row>
    <row r="691" spans="1:4">
      <c r="A691" s="15"/>
      <c r="B691" s="15"/>
      <c r="C691" s="15"/>
      <c r="D691" s="15">
        <f t="shared" si="0"/>
        <v>0</v>
      </c>
    </row>
    <row r="692" spans="1:4">
      <c r="A692" s="15"/>
      <c r="B692" s="15"/>
      <c r="C692" s="15"/>
      <c r="D692" s="15">
        <f t="shared" si="0"/>
        <v>0</v>
      </c>
    </row>
    <row r="693" spans="1:4">
      <c r="A693" s="15"/>
      <c r="B693" s="15"/>
      <c r="C693" s="15"/>
      <c r="D693" s="15">
        <f t="shared" si="0"/>
        <v>0</v>
      </c>
    </row>
    <row r="694" spans="1:4">
      <c r="A694" s="15"/>
      <c r="B694" s="15"/>
      <c r="C694" s="15"/>
      <c r="D694" s="15">
        <f t="shared" si="0"/>
        <v>0</v>
      </c>
    </row>
    <row r="695" spans="1:4">
      <c r="A695" s="15"/>
      <c r="B695" s="15"/>
      <c r="C695" s="15"/>
      <c r="D695" s="15">
        <f t="shared" si="0"/>
        <v>0</v>
      </c>
    </row>
    <row r="696" spans="1:4">
      <c r="A696" s="15"/>
      <c r="B696" s="15"/>
      <c r="C696" s="15"/>
      <c r="D696" s="15">
        <f t="shared" si="0"/>
        <v>0</v>
      </c>
    </row>
    <row r="697" spans="1:4">
      <c r="A697" s="15"/>
      <c r="B697" s="15"/>
      <c r="C697" s="15"/>
      <c r="D697" s="15">
        <f t="shared" si="0"/>
        <v>0</v>
      </c>
    </row>
    <row r="698" spans="1:4">
      <c r="A698" s="15"/>
      <c r="B698" s="15"/>
      <c r="C698" s="15"/>
      <c r="D698" s="15">
        <f t="shared" si="0"/>
        <v>0</v>
      </c>
    </row>
    <row r="699" spans="1:4">
      <c r="A699" s="15"/>
      <c r="B699" s="15"/>
      <c r="C699" s="15"/>
      <c r="D699" s="15">
        <f t="shared" si="0"/>
        <v>0</v>
      </c>
    </row>
    <row r="700" spans="1:4">
      <c r="A700" s="15"/>
      <c r="B700" s="15"/>
      <c r="C700" s="15"/>
      <c r="D700" s="15">
        <f t="shared" si="0"/>
        <v>0</v>
      </c>
    </row>
    <row r="701" spans="1:4">
      <c r="A701" s="15"/>
      <c r="B701" s="15"/>
      <c r="C701" s="15"/>
      <c r="D701" s="15">
        <f t="shared" si="0"/>
        <v>0</v>
      </c>
    </row>
    <row r="702" spans="1:4">
      <c r="A702" s="15"/>
      <c r="B702" s="15"/>
      <c r="C702" s="15"/>
      <c r="D702" s="15">
        <f t="shared" si="0"/>
        <v>0</v>
      </c>
    </row>
    <row r="703" spans="1:4">
      <c r="A703" s="15"/>
      <c r="B703" s="15"/>
      <c r="C703" s="15"/>
      <c r="D703" s="15">
        <f t="shared" si="0"/>
        <v>0</v>
      </c>
    </row>
    <row r="704" spans="1:4">
      <c r="A704" s="15"/>
      <c r="B704" s="15"/>
      <c r="C704" s="15"/>
      <c r="D704" s="15">
        <f t="shared" si="0"/>
        <v>0</v>
      </c>
    </row>
    <row r="705" spans="1:4">
      <c r="A705" s="15"/>
      <c r="B705" s="15"/>
      <c r="C705" s="15"/>
      <c r="D705" s="15">
        <f t="shared" si="0"/>
        <v>0</v>
      </c>
    </row>
    <row r="706" spans="1:4">
      <c r="A706" s="15"/>
      <c r="B706" s="15"/>
      <c r="C706" s="15"/>
      <c r="D706" s="15">
        <f t="shared" si="0"/>
        <v>0</v>
      </c>
    </row>
    <row r="707" spans="1:4">
      <c r="A707" s="15"/>
      <c r="B707" s="15"/>
      <c r="C707" s="15"/>
      <c r="D707" s="15">
        <f t="shared" si="0"/>
        <v>0</v>
      </c>
    </row>
    <row r="708" spans="1:4">
      <c r="A708" s="15"/>
      <c r="B708" s="15"/>
      <c r="C708" s="15"/>
      <c r="D708" s="15">
        <f t="shared" si="0"/>
        <v>0</v>
      </c>
    </row>
    <row r="709" spans="1:4">
      <c r="A709" s="15"/>
      <c r="B709" s="15"/>
      <c r="C709" s="15"/>
      <c r="D709" s="15">
        <f t="shared" si="0"/>
        <v>0</v>
      </c>
    </row>
    <row r="710" spans="1:4">
      <c r="A710" s="15"/>
      <c r="B710" s="15"/>
      <c r="C710" s="15"/>
      <c r="D710" s="15">
        <f t="shared" si="0"/>
        <v>0</v>
      </c>
    </row>
    <row r="711" spans="1:4">
      <c r="A711" s="15"/>
      <c r="B711" s="15"/>
      <c r="C711" s="15"/>
      <c r="D711" s="15">
        <f t="shared" si="0"/>
        <v>0</v>
      </c>
    </row>
    <row r="712" spans="1:4">
      <c r="A712" s="15"/>
      <c r="B712" s="15"/>
      <c r="C712" s="15"/>
      <c r="D712" s="15">
        <f t="shared" si="0"/>
        <v>0</v>
      </c>
    </row>
    <row r="713" spans="1:4">
      <c r="A713" s="15"/>
      <c r="B713" s="15"/>
      <c r="C713" s="15"/>
      <c r="D713" s="15">
        <f t="shared" si="0"/>
        <v>0</v>
      </c>
    </row>
    <row r="714" spans="1:4">
      <c r="A714" s="15"/>
      <c r="B714" s="15"/>
      <c r="C714" s="15"/>
      <c r="D714" s="15">
        <f t="shared" si="0"/>
        <v>0</v>
      </c>
    </row>
    <row r="715" spans="1:4">
      <c r="A715" s="15"/>
      <c r="B715" s="15"/>
      <c r="C715" s="15"/>
      <c r="D715" s="15">
        <f t="shared" si="0"/>
        <v>0</v>
      </c>
    </row>
    <row r="716" spans="1:4">
      <c r="A716" s="15"/>
      <c r="B716" s="15"/>
      <c r="C716" s="15"/>
      <c r="D716" s="15">
        <f t="shared" si="0"/>
        <v>0</v>
      </c>
    </row>
    <row r="717" spans="1:4">
      <c r="A717" s="15"/>
      <c r="B717" s="15"/>
      <c r="C717" s="15"/>
      <c r="D717" s="15">
        <f t="shared" si="0"/>
        <v>0</v>
      </c>
    </row>
    <row r="718" spans="1:4">
      <c r="A718" s="15"/>
      <c r="B718" s="15"/>
      <c r="C718" s="15"/>
      <c r="D718" s="15">
        <f t="shared" si="0"/>
        <v>0</v>
      </c>
    </row>
    <row r="719" spans="1:4">
      <c r="A719" s="15"/>
      <c r="B719" s="15"/>
      <c r="C719" s="15"/>
      <c r="D719" s="15">
        <f t="shared" si="0"/>
        <v>0</v>
      </c>
    </row>
    <row r="720" spans="1:4">
      <c r="A720" s="15"/>
      <c r="B720" s="15"/>
      <c r="C720" s="15"/>
      <c r="D720" s="15">
        <f t="shared" si="0"/>
        <v>0</v>
      </c>
    </row>
    <row r="721" spans="1:4">
      <c r="A721" s="15"/>
      <c r="B721" s="15"/>
      <c r="C721" s="15"/>
      <c r="D721" s="15">
        <f t="shared" si="0"/>
        <v>0</v>
      </c>
    </row>
    <row r="722" spans="1:4">
      <c r="A722" s="15"/>
      <c r="B722" s="15"/>
      <c r="C722" s="15"/>
      <c r="D722" s="15">
        <f t="shared" si="0"/>
        <v>0</v>
      </c>
    </row>
    <row r="723" spans="1:4">
      <c r="A723" s="15"/>
      <c r="B723" s="15"/>
      <c r="C723" s="15"/>
      <c r="D723" s="15">
        <f t="shared" si="0"/>
        <v>0</v>
      </c>
    </row>
    <row r="724" spans="1:4">
      <c r="A724" s="15"/>
      <c r="B724" s="15"/>
      <c r="C724" s="15"/>
      <c r="D724" s="15">
        <f t="shared" si="0"/>
        <v>0</v>
      </c>
    </row>
    <row r="725" spans="1:4">
      <c r="A725" s="15"/>
      <c r="B725" s="15"/>
      <c r="C725" s="15"/>
      <c r="D725" s="15">
        <f t="shared" si="0"/>
        <v>0</v>
      </c>
    </row>
    <row r="726" spans="1:4">
      <c r="A726" s="15"/>
      <c r="B726" s="15"/>
      <c r="C726" s="15"/>
      <c r="D726" s="15">
        <f t="shared" si="0"/>
        <v>0</v>
      </c>
    </row>
    <row r="727" spans="1:4">
      <c r="A727" s="15"/>
      <c r="B727" s="15"/>
      <c r="C727" s="15"/>
      <c r="D727" s="15">
        <f t="shared" si="0"/>
        <v>0</v>
      </c>
    </row>
    <row r="728" spans="1:4">
      <c r="A728" s="15"/>
      <c r="B728" s="15"/>
      <c r="C728" s="15"/>
      <c r="D728" s="15">
        <f t="shared" si="0"/>
        <v>0</v>
      </c>
    </row>
    <row r="729" spans="1:4">
      <c r="A729" s="15"/>
      <c r="B729" s="15"/>
      <c r="C729" s="15"/>
      <c r="D729" s="15">
        <f t="shared" si="0"/>
        <v>0</v>
      </c>
    </row>
    <row r="730" spans="1:4">
      <c r="A730" s="15"/>
      <c r="B730" s="15"/>
      <c r="C730" s="15"/>
      <c r="D730" s="15">
        <f t="shared" si="0"/>
        <v>0</v>
      </c>
    </row>
    <row r="731" spans="1:4">
      <c r="A731" s="15"/>
      <c r="B731" s="15"/>
      <c r="C731" s="15"/>
      <c r="D731" s="15">
        <f t="shared" si="0"/>
        <v>0</v>
      </c>
    </row>
    <row r="732" spans="1:4">
      <c r="A732" s="15"/>
      <c r="B732" s="15"/>
      <c r="C732" s="15"/>
      <c r="D732" s="15">
        <f t="shared" si="0"/>
        <v>0</v>
      </c>
    </row>
    <row r="733" spans="1:4">
      <c r="A733" s="15"/>
      <c r="B733" s="15"/>
      <c r="C733" s="15"/>
      <c r="D733" s="15">
        <f t="shared" si="0"/>
        <v>0</v>
      </c>
    </row>
    <row r="734" spans="1:4">
      <c r="A734" s="15"/>
      <c r="B734" s="15"/>
      <c r="C734" s="15"/>
      <c r="D734" s="15">
        <f t="shared" si="0"/>
        <v>0</v>
      </c>
    </row>
    <row r="735" spans="1:4">
      <c r="A735" s="15"/>
      <c r="B735" s="15"/>
      <c r="C735" s="15"/>
      <c r="D735" s="15">
        <f t="shared" si="0"/>
        <v>0</v>
      </c>
    </row>
    <row r="736" spans="1:4">
      <c r="A736" s="15"/>
      <c r="B736" s="15"/>
      <c r="C736" s="15"/>
      <c r="D736" s="15">
        <f t="shared" si="0"/>
        <v>0</v>
      </c>
    </row>
    <row r="737" spans="1:4">
      <c r="A737" s="15"/>
      <c r="B737" s="15"/>
      <c r="C737" s="15"/>
      <c r="D737" s="15">
        <f t="shared" si="0"/>
        <v>0</v>
      </c>
    </row>
    <row r="738" spans="1:4">
      <c r="A738" s="15"/>
      <c r="B738" s="15"/>
      <c r="C738" s="15"/>
      <c r="D738" s="15">
        <f t="shared" si="0"/>
        <v>0</v>
      </c>
    </row>
    <row r="739" spans="1:4">
      <c r="A739" s="15"/>
      <c r="B739" s="15"/>
      <c r="C739" s="15"/>
      <c r="D739" s="15">
        <f t="shared" si="0"/>
        <v>0</v>
      </c>
    </row>
    <row r="740" spans="1:4">
      <c r="A740" s="15"/>
      <c r="B740" s="15"/>
      <c r="C740" s="15"/>
      <c r="D740" s="15">
        <f t="shared" si="0"/>
        <v>0</v>
      </c>
    </row>
    <row r="741" spans="1:4">
      <c r="A741" s="15"/>
      <c r="B741" s="15"/>
      <c r="C741" s="15"/>
      <c r="D741" s="15">
        <f t="shared" si="0"/>
        <v>0</v>
      </c>
    </row>
    <row r="742" spans="1:4">
      <c r="A742" s="15"/>
      <c r="B742" s="15"/>
      <c r="C742" s="15"/>
      <c r="D742" s="15">
        <f t="shared" si="0"/>
        <v>0</v>
      </c>
    </row>
    <row r="743" spans="1:4">
      <c r="A743" s="15"/>
      <c r="B743" s="15"/>
      <c r="C743" s="15"/>
      <c r="D743" s="15">
        <f t="shared" si="0"/>
        <v>0</v>
      </c>
    </row>
    <row r="744" spans="1:4">
      <c r="A744" s="15"/>
      <c r="B744" s="15"/>
      <c r="C744" s="15"/>
      <c r="D744" s="15">
        <f t="shared" si="0"/>
        <v>0</v>
      </c>
    </row>
    <row r="745" spans="1:4">
      <c r="A745" s="15"/>
      <c r="B745" s="15"/>
      <c r="C745" s="15"/>
      <c r="D745" s="15">
        <f t="shared" si="0"/>
        <v>0</v>
      </c>
    </row>
    <row r="746" spans="1:4">
      <c r="A746" s="15"/>
      <c r="B746" s="15"/>
      <c r="C746" s="15"/>
      <c r="D746" s="15">
        <f t="shared" si="0"/>
        <v>0</v>
      </c>
    </row>
    <row r="747" spans="1:4">
      <c r="A747" s="15"/>
      <c r="B747" s="15"/>
      <c r="C747" s="15"/>
      <c r="D747" s="15">
        <f t="shared" si="0"/>
        <v>0</v>
      </c>
    </row>
    <row r="748" spans="1:4">
      <c r="A748" s="15"/>
      <c r="B748" s="15"/>
      <c r="C748" s="15"/>
      <c r="D748" s="15">
        <f t="shared" si="0"/>
        <v>0</v>
      </c>
    </row>
    <row r="749" spans="1:4">
      <c r="A749" s="15"/>
      <c r="B749" s="15"/>
      <c r="C749" s="15"/>
      <c r="D749" s="15">
        <f t="shared" si="0"/>
        <v>0</v>
      </c>
    </row>
    <row r="750" spans="1:4">
      <c r="A750" s="15"/>
      <c r="B750" s="15"/>
      <c r="C750" s="15"/>
      <c r="D750" s="15">
        <f t="shared" si="0"/>
        <v>0</v>
      </c>
    </row>
    <row r="751" spans="1:4">
      <c r="A751" s="15"/>
      <c r="B751" s="15"/>
      <c r="C751" s="15"/>
      <c r="D751" s="15">
        <f t="shared" si="0"/>
        <v>0</v>
      </c>
    </row>
    <row r="752" spans="1:4">
      <c r="A752" s="15"/>
      <c r="B752" s="15"/>
      <c r="C752" s="15"/>
      <c r="D752" s="15">
        <f t="shared" si="0"/>
        <v>0</v>
      </c>
    </row>
    <row r="753" spans="1:4">
      <c r="A753" s="15"/>
      <c r="B753" s="15"/>
      <c r="C753" s="15"/>
      <c r="D753" s="15">
        <f t="shared" si="0"/>
        <v>0</v>
      </c>
    </row>
    <row r="754" spans="1:4">
      <c r="A754" s="15"/>
      <c r="B754" s="15"/>
      <c r="C754" s="15"/>
      <c r="D754" s="15">
        <f t="shared" si="0"/>
        <v>0</v>
      </c>
    </row>
    <row r="755" spans="1:4">
      <c r="A755" s="15"/>
      <c r="B755" s="15"/>
      <c r="C755" s="15"/>
      <c r="D755" s="15">
        <f t="shared" si="0"/>
        <v>0</v>
      </c>
    </row>
    <row r="756" spans="1:4">
      <c r="A756" s="15"/>
      <c r="B756" s="15"/>
      <c r="C756" s="15"/>
      <c r="D756" s="15">
        <f t="shared" si="0"/>
        <v>0</v>
      </c>
    </row>
    <row r="757" spans="1:4">
      <c r="A757" s="15"/>
      <c r="B757" s="15"/>
      <c r="C757" s="15"/>
      <c r="D757" s="15">
        <f t="shared" si="0"/>
        <v>0</v>
      </c>
    </row>
    <row r="758" spans="1:4">
      <c r="A758" s="15"/>
      <c r="B758" s="15"/>
      <c r="C758" s="15"/>
      <c r="D758" s="15">
        <f t="shared" si="0"/>
        <v>0</v>
      </c>
    </row>
    <row r="759" spans="1:4">
      <c r="A759" s="15"/>
      <c r="B759" s="15"/>
      <c r="C759" s="15"/>
      <c r="D759" s="15">
        <f t="shared" si="0"/>
        <v>0</v>
      </c>
    </row>
    <row r="760" spans="1:4">
      <c r="A760" s="15"/>
      <c r="B760" s="15"/>
      <c r="C760" s="15"/>
      <c r="D760" s="15">
        <f t="shared" si="0"/>
        <v>0</v>
      </c>
    </row>
    <row r="761" spans="1:4">
      <c r="A761" s="15"/>
      <c r="B761" s="15"/>
      <c r="C761" s="15"/>
      <c r="D761" s="15">
        <f t="shared" si="0"/>
        <v>0</v>
      </c>
    </row>
    <row r="762" spans="1:4">
      <c r="A762" s="15"/>
      <c r="B762" s="15"/>
      <c r="C762" s="15"/>
      <c r="D762" s="15">
        <f t="shared" si="0"/>
        <v>0</v>
      </c>
    </row>
    <row r="763" spans="1:4">
      <c r="A763" s="15"/>
      <c r="B763" s="15"/>
      <c r="C763" s="15"/>
      <c r="D763" s="15">
        <f t="shared" si="0"/>
        <v>0</v>
      </c>
    </row>
    <row r="764" spans="1:4">
      <c r="A764" s="15"/>
      <c r="B764" s="15"/>
      <c r="C764" s="15"/>
      <c r="D764" s="15">
        <f t="shared" si="0"/>
        <v>0</v>
      </c>
    </row>
    <row r="765" spans="1:4">
      <c r="A765" s="15"/>
      <c r="B765" s="15"/>
      <c r="C765" s="15"/>
      <c r="D765" s="15">
        <f t="shared" si="0"/>
        <v>0</v>
      </c>
    </row>
    <row r="766" spans="1:4">
      <c r="A766" s="15"/>
      <c r="B766" s="15"/>
      <c r="C766" s="15"/>
      <c r="D766" s="15">
        <f t="shared" si="0"/>
        <v>0</v>
      </c>
    </row>
    <row r="767" spans="1:4">
      <c r="A767" s="15"/>
      <c r="B767" s="15"/>
      <c r="C767" s="15"/>
      <c r="D767" s="15">
        <f t="shared" si="0"/>
        <v>0</v>
      </c>
    </row>
    <row r="768" spans="1:4">
      <c r="A768" s="15"/>
      <c r="B768" s="15"/>
      <c r="C768" s="15"/>
      <c r="D768" s="15">
        <f t="shared" si="0"/>
        <v>0</v>
      </c>
    </row>
    <row r="769" spans="1:4">
      <c r="A769" s="15"/>
      <c r="B769" s="15"/>
      <c r="C769" s="15"/>
      <c r="D769" s="15">
        <f t="shared" si="0"/>
        <v>0</v>
      </c>
    </row>
    <row r="770" spans="1:4">
      <c r="A770" s="15"/>
      <c r="B770" s="15"/>
      <c r="C770" s="15"/>
      <c r="D770" s="15">
        <f t="shared" si="0"/>
        <v>0</v>
      </c>
    </row>
    <row r="771" spans="1:4">
      <c r="A771" s="15"/>
      <c r="B771" s="15"/>
      <c r="C771" s="15"/>
      <c r="D771" s="15">
        <f t="shared" si="0"/>
        <v>0</v>
      </c>
    </row>
    <row r="772" spans="1:4">
      <c r="A772" s="15"/>
      <c r="B772" s="15"/>
      <c r="C772" s="15"/>
      <c r="D772" s="15">
        <f t="shared" si="0"/>
        <v>0</v>
      </c>
    </row>
    <row r="773" spans="1:4">
      <c r="A773" s="15"/>
      <c r="B773" s="15"/>
      <c r="C773" s="15"/>
      <c r="D773" s="15">
        <f t="shared" si="0"/>
        <v>0</v>
      </c>
    </row>
    <row r="774" spans="1:4">
      <c r="A774" s="15"/>
      <c r="B774" s="15"/>
      <c r="C774" s="15"/>
      <c r="D774" s="15">
        <f t="shared" si="0"/>
        <v>0</v>
      </c>
    </row>
    <row r="775" spans="1:4">
      <c r="A775" s="15"/>
      <c r="B775" s="15"/>
      <c r="C775" s="15"/>
      <c r="D775" s="15">
        <f t="shared" si="0"/>
        <v>0</v>
      </c>
    </row>
    <row r="776" spans="1:4">
      <c r="A776" s="15"/>
      <c r="B776" s="15"/>
      <c r="C776" s="15"/>
      <c r="D776" s="15">
        <f t="shared" si="0"/>
        <v>0</v>
      </c>
    </row>
    <row r="777" spans="1:4">
      <c r="A777" s="15"/>
      <c r="B777" s="15"/>
      <c r="C777" s="15"/>
      <c r="D777" s="15">
        <f t="shared" si="0"/>
        <v>0</v>
      </c>
    </row>
    <row r="778" spans="1:4">
      <c r="A778" s="15"/>
      <c r="B778" s="15"/>
      <c r="C778" s="15"/>
      <c r="D778" s="15">
        <f t="shared" si="0"/>
        <v>0</v>
      </c>
    </row>
    <row r="779" spans="1:4">
      <c r="A779" s="15"/>
      <c r="B779" s="15"/>
      <c r="C779" s="15"/>
      <c r="D779" s="15">
        <f t="shared" si="0"/>
        <v>0</v>
      </c>
    </row>
    <row r="780" spans="1:4">
      <c r="A780" s="15"/>
      <c r="B780" s="15"/>
      <c r="C780" s="15"/>
      <c r="D780" s="15">
        <f t="shared" si="0"/>
        <v>0</v>
      </c>
    </row>
    <row r="781" spans="1:4">
      <c r="A781" s="15"/>
      <c r="B781" s="15"/>
      <c r="C781" s="15"/>
      <c r="D781" s="15">
        <f t="shared" si="0"/>
        <v>0</v>
      </c>
    </row>
    <row r="782" spans="1:4">
      <c r="A782" s="15"/>
      <c r="B782" s="15"/>
      <c r="C782" s="15"/>
      <c r="D782" s="15">
        <f t="shared" si="0"/>
        <v>0</v>
      </c>
    </row>
    <row r="783" spans="1:4">
      <c r="A783" s="15"/>
      <c r="B783" s="15"/>
      <c r="C783" s="15"/>
      <c r="D783" s="15">
        <f t="shared" si="0"/>
        <v>0</v>
      </c>
    </row>
    <row r="784" spans="1:4">
      <c r="A784" s="15"/>
      <c r="B784" s="15"/>
      <c r="C784" s="15"/>
      <c r="D784" s="15">
        <f t="shared" si="0"/>
        <v>0</v>
      </c>
    </row>
    <row r="785" spans="1:4">
      <c r="A785" s="15"/>
      <c r="B785" s="15"/>
      <c r="C785" s="15"/>
      <c r="D785" s="15">
        <f t="shared" si="0"/>
        <v>0</v>
      </c>
    </row>
    <row r="786" spans="1:4">
      <c r="A786" s="15"/>
      <c r="B786" s="15"/>
      <c r="C786" s="15"/>
      <c r="D786" s="15">
        <f t="shared" si="0"/>
        <v>0</v>
      </c>
    </row>
    <row r="787" spans="1:4">
      <c r="A787" s="15"/>
      <c r="B787" s="15"/>
      <c r="C787" s="15"/>
      <c r="D787" s="15">
        <f t="shared" si="0"/>
        <v>0</v>
      </c>
    </row>
    <row r="788" spans="1:4">
      <c r="A788" s="15"/>
      <c r="B788" s="15"/>
      <c r="C788" s="15"/>
      <c r="D788" s="15">
        <f t="shared" si="0"/>
        <v>0</v>
      </c>
    </row>
    <row r="789" spans="1:4">
      <c r="A789" s="15"/>
      <c r="B789" s="15"/>
      <c r="C789" s="15"/>
      <c r="D789" s="15">
        <f t="shared" si="0"/>
        <v>0</v>
      </c>
    </row>
    <row r="790" spans="1:4">
      <c r="A790" s="15"/>
      <c r="B790" s="15"/>
      <c r="C790" s="15"/>
      <c r="D790" s="15">
        <f t="shared" si="0"/>
        <v>0</v>
      </c>
    </row>
    <row r="791" spans="1:4">
      <c r="A791" s="15"/>
      <c r="B791" s="15"/>
      <c r="C791" s="15"/>
      <c r="D791" s="15">
        <f t="shared" si="0"/>
        <v>0</v>
      </c>
    </row>
    <row r="792" spans="1:4">
      <c r="A792" s="15"/>
      <c r="B792" s="15"/>
      <c r="C792" s="15"/>
      <c r="D792" s="15">
        <f t="shared" si="0"/>
        <v>0</v>
      </c>
    </row>
    <row r="793" spans="1:4">
      <c r="A793" s="15"/>
      <c r="B793" s="15"/>
      <c r="C793" s="15"/>
      <c r="D793" s="15">
        <f t="shared" si="0"/>
        <v>0</v>
      </c>
    </row>
    <row r="794" spans="1:4">
      <c r="A794" s="15"/>
      <c r="B794" s="15"/>
      <c r="C794" s="15"/>
      <c r="D794" s="15">
        <f t="shared" si="0"/>
        <v>0</v>
      </c>
    </row>
    <row r="795" spans="1:4">
      <c r="A795" s="15"/>
      <c r="B795" s="15"/>
      <c r="C795" s="15"/>
      <c r="D795" s="15">
        <f t="shared" si="0"/>
        <v>0</v>
      </c>
    </row>
    <row r="796" spans="1:4">
      <c r="A796" s="15"/>
      <c r="B796" s="15"/>
      <c r="C796" s="15"/>
      <c r="D796" s="15">
        <f t="shared" si="0"/>
        <v>0</v>
      </c>
    </row>
    <row r="797" spans="1:4">
      <c r="A797" s="15"/>
      <c r="B797" s="15"/>
      <c r="C797" s="15"/>
      <c r="D797" s="15">
        <f t="shared" si="0"/>
        <v>0</v>
      </c>
    </row>
    <row r="798" spans="1:4">
      <c r="A798" s="15"/>
      <c r="B798" s="15"/>
      <c r="C798" s="15"/>
      <c r="D798" s="15">
        <f t="shared" si="0"/>
        <v>0</v>
      </c>
    </row>
    <row r="799" spans="1:4">
      <c r="A799" s="15"/>
      <c r="B799" s="15"/>
      <c r="C799" s="15"/>
      <c r="D799" s="15">
        <f t="shared" si="0"/>
        <v>0</v>
      </c>
    </row>
    <row r="800" spans="1:4">
      <c r="A800" s="15"/>
      <c r="B800" s="15"/>
      <c r="C800" s="15"/>
      <c r="D800" s="15">
        <f t="shared" si="0"/>
        <v>0</v>
      </c>
    </row>
    <row r="801" spans="1:4">
      <c r="A801" s="15"/>
      <c r="B801" s="15"/>
      <c r="C801" s="15"/>
      <c r="D801" s="15">
        <f t="shared" si="0"/>
        <v>0</v>
      </c>
    </row>
    <row r="802" spans="1:4">
      <c r="A802" s="15"/>
      <c r="B802" s="15"/>
      <c r="C802" s="15"/>
      <c r="D802" s="15">
        <f t="shared" si="0"/>
        <v>0</v>
      </c>
    </row>
    <row r="803" spans="1:4">
      <c r="A803" s="15"/>
      <c r="B803" s="15"/>
      <c r="C803" s="15"/>
      <c r="D803" s="15">
        <f t="shared" si="0"/>
        <v>0</v>
      </c>
    </row>
    <row r="804" spans="1:4">
      <c r="A804" s="15"/>
      <c r="B804" s="15"/>
      <c r="C804" s="15"/>
      <c r="D804" s="15">
        <f t="shared" si="0"/>
        <v>0</v>
      </c>
    </row>
    <row r="805" spans="1:4">
      <c r="A805" s="15"/>
      <c r="B805" s="15"/>
      <c r="C805" s="15"/>
      <c r="D805" s="15">
        <f t="shared" si="0"/>
        <v>0</v>
      </c>
    </row>
    <row r="806" spans="1:4">
      <c r="A806" s="15"/>
      <c r="B806" s="15"/>
      <c r="C806" s="15"/>
      <c r="D806" s="15">
        <f t="shared" si="0"/>
        <v>0</v>
      </c>
    </row>
    <row r="807" spans="1:4">
      <c r="A807" s="15"/>
      <c r="B807" s="15"/>
      <c r="C807" s="15"/>
      <c r="D807" s="15">
        <f t="shared" si="0"/>
        <v>0</v>
      </c>
    </row>
    <row r="808" spans="1:4">
      <c r="A808" s="15"/>
      <c r="B808" s="15"/>
      <c r="C808" s="15"/>
      <c r="D808" s="15">
        <f t="shared" si="0"/>
        <v>0</v>
      </c>
    </row>
    <row r="809" spans="1:4">
      <c r="A809" s="15"/>
      <c r="B809" s="15"/>
      <c r="C809" s="15"/>
      <c r="D809" s="15">
        <f t="shared" si="0"/>
        <v>0</v>
      </c>
    </row>
    <row r="810" spans="1:4">
      <c r="A810" s="15"/>
      <c r="B810" s="15"/>
      <c r="C810" s="15"/>
      <c r="D810" s="15">
        <f t="shared" si="0"/>
        <v>0</v>
      </c>
    </row>
    <row r="811" spans="1:4">
      <c r="A811" s="15"/>
      <c r="B811" s="15"/>
      <c r="C811" s="15"/>
      <c r="D811" s="15">
        <f t="shared" si="0"/>
        <v>0</v>
      </c>
    </row>
    <row r="812" spans="1:4">
      <c r="A812" s="15"/>
      <c r="B812" s="15"/>
      <c r="C812" s="15"/>
      <c r="D812" s="15">
        <f t="shared" si="0"/>
        <v>0</v>
      </c>
    </row>
    <row r="813" spans="1:4">
      <c r="A813" s="15"/>
      <c r="B813" s="15"/>
      <c r="C813" s="15"/>
      <c r="D813" s="15">
        <f t="shared" si="0"/>
        <v>0</v>
      </c>
    </row>
    <row r="814" spans="1:4">
      <c r="A814" s="15"/>
      <c r="B814" s="15"/>
      <c r="C814" s="15"/>
      <c r="D814" s="15">
        <f t="shared" si="0"/>
        <v>0</v>
      </c>
    </row>
    <row r="815" spans="1:4">
      <c r="A815" s="15"/>
      <c r="B815" s="15"/>
      <c r="C815" s="15"/>
      <c r="D815" s="15">
        <f t="shared" si="0"/>
        <v>0</v>
      </c>
    </row>
    <row r="816" spans="1:4">
      <c r="A816" s="15"/>
      <c r="B816" s="15"/>
      <c r="C816" s="15"/>
      <c r="D816" s="15">
        <f t="shared" si="0"/>
        <v>0</v>
      </c>
    </row>
    <row r="817" spans="1:4">
      <c r="A817" s="15"/>
      <c r="B817" s="15"/>
      <c r="C817" s="15"/>
      <c r="D817" s="15">
        <f t="shared" si="0"/>
        <v>0</v>
      </c>
    </row>
    <row r="818" spans="1:4">
      <c r="A818" s="15"/>
      <c r="B818" s="15"/>
      <c r="C818" s="15"/>
      <c r="D818" s="15">
        <f t="shared" si="0"/>
        <v>0</v>
      </c>
    </row>
    <row r="819" spans="1:4">
      <c r="A819" s="15"/>
      <c r="B819" s="15"/>
      <c r="C819" s="15"/>
      <c r="D819" s="15">
        <f t="shared" si="0"/>
        <v>0</v>
      </c>
    </row>
    <row r="820" spans="1:4">
      <c r="A820" s="15"/>
      <c r="B820" s="15"/>
      <c r="C820" s="15"/>
      <c r="D820" s="15">
        <f t="shared" si="0"/>
        <v>0</v>
      </c>
    </row>
    <row r="821" spans="1:4">
      <c r="A821" s="15"/>
      <c r="B821" s="15"/>
      <c r="C821" s="15"/>
      <c r="D821" s="15">
        <f t="shared" si="0"/>
        <v>0</v>
      </c>
    </row>
    <row r="822" spans="1:4">
      <c r="A822" s="15"/>
      <c r="B822" s="15"/>
      <c r="C822" s="15"/>
      <c r="D822" s="15">
        <f t="shared" si="0"/>
        <v>0</v>
      </c>
    </row>
    <row r="823" spans="1:4">
      <c r="A823" s="15"/>
      <c r="B823" s="15"/>
      <c r="C823" s="15"/>
      <c r="D823" s="15">
        <f t="shared" si="0"/>
        <v>0</v>
      </c>
    </row>
    <row r="824" spans="1:4">
      <c r="A824" s="15"/>
      <c r="B824" s="15"/>
      <c r="C824" s="15"/>
      <c r="D824" s="15">
        <f t="shared" si="0"/>
        <v>0</v>
      </c>
    </row>
    <row r="825" spans="1:4">
      <c r="A825" s="15"/>
      <c r="B825" s="15"/>
      <c r="C825" s="15"/>
      <c r="D825" s="15">
        <f t="shared" si="0"/>
        <v>0</v>
      </c>
    </row>
    <row r="826" spans="1:4">
      <c r="A826" s="15"/>
      <c r="B826" s="15"/>
      <c r="C826" s="15"/>
      <c r="D826" s="15">
        <f t="shared" si="0"/>
        <v>0</v>
      </c>
    </row>
    <row r="827" spans="1:4">
      <c r="A827" s="15"/>
      <c r="B827" s="15"/>
      <c r="C827" s="15"/>
      <c r="D827" s="15">
        <f t="shared" si="0"/>
        <v>0</v>
      </c>
    </row>
    <row r="828" spans="1:4">
      <c r="A828" s="15"/>
      <c r="B828" s="15"/>
      <c r="C828" s="15"/>
      <c r="D828" s="15">
        <f t="shared" si="0"/>
        <v>0</v>
      </c>
    </row>
    <row r="829" spans="1:4">
      <c r="A829" s="15"/>
      <c r="B829" s="15"/>
      <c r="C829" s="15"/>
      <c r="D829" s="15">
        <f t="shared" si="0"/>
        <v>0</v>
      </c>
    </row>
    <row r="830" spans="1:4">
      <c r="A830" s="15"/>
      <c r="B830" s="15"/>
      <c r="C830" s="15"/>
      <c r="D830" s="15">
        <f t="shared" si="0"/>
        <v>0</v>
      </c>
    </row>
    <row r="831" spans="1:4">
      <c r="A831" s="15"/>
      <c r="B831" s="15"/>
      <c r="C831" s="15"/>
      <c r="D831" s="15">
        <f t="shared" si="0"/>
        <v>0</v>
      </c>
    </row>
    <row r="832" spans="1:4">
      <c r="A832" s="15"/>
      <c r="B832" s="15"/>
      <c r="C832" s="15"/>
      <c r="D832" s="15">
        <f t="shared" si="0"/>
        <v>0</v>
      </c>
    </row>
    <row r="833" spans="1:4">
      <c r="A833" s="15"/>
      <c r="B833" s="15"/>
      <c r="C833" s="15"/>
      <c r="D833" s="15">
        <f t="shared" si="0"/>
        <v>0</v>
      </c>
    </row>
    <row r="834" spans="1:4">
      <c r="A834" s="15"/>
      <c r="B834" s="15"/>
      <c r="C834" s="15"/>
      <c r="D834" s="15">
        <f t="shared" si="0"/>
        <v>0</v>
      </c>
    </row>
    <row r="835" spans="1:4">
      <c r="A835" s="15"/>
      <c r="B835" s="15"/>
      <c r="C835" s="15"/>
      <c r="D835" s="15">
        <f t="shared" si="0"/>
        <v>0</v>
      </c>
    </row>
    <row r="836" spans="1:4">
      <c r="A836" s="15"/>
      <c r="B836" s="15"/>
      <c r="C836" s="15"/>
      <c r="D836" s="15">
        <f t="shared" si="0"/>
        <v>0</v>
      </c>
    </row>
    <row r="837" spans="1:4">
      <c r="A837" s="15"/>
      <c r="B837" s="15"/>
      <c r="C837" s="15"/>
      <c r="D837" s="15">
        <f t="shared" si="0"/>
        <v>0</v>
      </c>
    </row>
    <row r="838" spans="1:4">
      <c r="A838" s="15"/>
      <c r="B838" s="15"/>
      <c r="C838" s="15"/>
      <c r="D838" s="15">
        <f t="shared" si="0"/>
        <v>0</v>
      </c>
    </row>
    <row r="839" spans="1:4">
      <c r="A839" s="15"/>
      <c r="B839" s="15"/>
      <c r="C839" s="15"/>
      <c r="D839" s="15">
        <f t="shared" si="0"/>
        <v>0</v>
      </c>
    </row>
    <row r="840" spans="1:4">
      <c r="A840" s="15"/>
      <c r="B840" s="15"/>
      <c r="C840" s="15"/>
      <c r="D840" s="15">
        <f t="shared" si="0"/>
        <v>0</v>
      </c>
    </row>
    <row r="841" spans="1:4">
      <c r="A841" s="15"/>
      <c r="B841" s="15"/>
      <c r="C841" s="15"/>
      <c r="D841" s="15">
        <f t="shared" si="0"/>
        <v>0</v>
      </c>
    </row>
    <row r="842" spans="1:4">
      <c r="A842" s="15"/>
      <c r="B842" s="15"/>
      <c r="C842" s="15"/>
      <c r="D842" s="15">
        <f t="shared" si="0"/>
        <v>0</v>
      </c>
    </row>
    <row r="843" spans="1:4">
      <c r="A843" s="15"/>
      <c r="B843" s="15"/>
      <c r="C843" s="15"/>
      <c r="D843" s="15">
        <f t="shared" si="0"/>
        <v>0</v>
      </c>
    </row>
    <row r="844" spans="1:4">
      <c r="A844" s="15"/>
      <c r="B844" s="15"/>
      <c r="C844" s="15"/>
      <c r="D844" s="15">
        <f t="shared" si="0"/>
        <v>0</v>
      </c>
    </row>
    <row r="845" spans="1:4">
      <c r="A845" s="15"/>
      <c r="B845" s="15"/>
      <c r="C845" s="15"/>
      <c r="D845" s="15">
        <f t="shared" si="0"/>
        <v>0</v>
      </c>
    </row>
    <row r="846" spans="1:4">
      <c r="A846" s="15"/>
      <c r="B846" s="15"/>
      <c r="C846" s="15"/>
      <c r="D846" s="15">
        <f t="shared" si="0"/>
        <v>0</v>
      </c>
    </row>
    <row r="847" spans="1:4">
      <c r="A847" s="15"/>
      <c r="B847" s="15"/>
      <c r="C847" s="15"/>
      <c r="D847" s="15">
        <f t="shared" si="0"/>
        <v>0</v>
      </c>
    </row>
    <row r="848" spans="1:4">
      <c r="A848" s="15"/>
      <c r="B848" s="15"/>
      <c r="C848" s="15"/>
      <c r="D848" s="15">
        <f t="shared" si="0"/>
        <v>0</v>
      </c>
    </row>
    <row r="849" spans="1:4">
      <c r="A849" s="15"/>
      <c r="B849" s="15"/>
      <c r="C849" s="15"/>
      <c r="D849" s="15">
        <f t="shared" si="0"/>
        <v>0</v>
      </c>
    </row>
    <row r="850" spans="1:4">
      <c r="A850" s="15"/>
      <c r="B850" s="15"/>
      <c r="C850" s="15"/>
      <c r="D850" s="15">
        <f t="shared" si="0"/>
        <v>0</v>
      </c>
    </row>
    <row r="851" spans="1:4">
      <c r="A851" s="15"/>
      <c r="B851" s="15"/>
      <c r="C851" s="15"/>
      <c r="D851" s="15">
        <f t="shared" si="0"/>
        <v>0</v>
      </c>
    </row>
    <row r="852" spans="1:4">
      <c r="A852" s="15"/>
      <c r="B852" s="15"/>
      <c r="C852" s="15"/>
      <c r="D852" s="15">
        <f t="shared" si="0"/>
        <v>0</v>
      </c>
    </row>
    <row r="853" spans="1:4">
      <c r="A853" s="15"/>
      <c r="B853" s="15"/>
      <c r="C853" s="15"/>
      <c r="D853" s="15">
        <f t="shared" si="0"/>
        <v>0</v>
      </c>
    </row>
    <row r="854" spans="1:4">
      <c r="A854" s="15"/>
      <c r="B854" s="15"/>
      <c r="C854" s="15"/>
      <c r="D854" s="15">
        <f t="shared" si="0"/>
        <v>0</v>
      </c>
    </row>
    <row r="855" spans="1:4">
      <c r="A855" s="15"/>
      <c r="B855" s="15"/>
      <c r="C855" s="15"/>
      <c r="D855" s="15">
        <f t="shared" si="0"/>
        <v>0</v>
      </c>
    </row>
    <row r="856" spans="1:4">
      <c r="A856" s="15"/>
      <c r="B856" s="15"/>
      <c r="C856" s="15"/>
      <c r="D856" s="15">
        <f t="shared" si="0"/>
        <v>0</v>
      </c>
    </row>
    <row r="857" spans="1:4">
      <c r="A857" s="15"/>
      <c r="B857" s="15"/>
      <c r="C857" s="15"/>
      <c r="D857" s="15">
        <f t="shared" si="0"/>
        <v>0</v>
      </c>
    </row>
    <row r="858" spans="1:4">
      <c r="A858" s="15"/>
      <c r="B858" s="15"/>
      <c r="C858" s="15"/>
      <c r="D858" s="15">
        <f t="shared" si="0"/>
        <v>0</v>
      </c>
    </row>
    <row r="859" spans="1:4">
      <c r="A859" s="15"/>
      <c r="B859" s="15"/>
      <c r="C859" s="15"/>
      <c r="D859" s="15">
        <f t="shared" si="0"/>
        <v>0</v>
      </c>
    </row>
    <row r="860" spans="1:4">
      <c r="A860" s="15"/>
      <c r="B860" s="15"/>
      <c r="C860" s="15"/>
      <c r="D860" s="15">
        <f t="shared" si="0"/>
        <v>0</v>
      </c>
    </row>
    <row r="861" spans="1:4">
      <c r="A861" s="15"/>
      <c r="B861" s="15"/>
      <c r="C861" s="15"/>
      <c r="D861" s="15">
        <f t="shared" si="0"/>
        <v>0</v>
      </c>
    </row>
    <row r="862" spans="1:4">
      <c r="A862" s="15"/>
      <c r="B862" s="15"/>
      <c r="C862" s="15"/>
      <c r="D862" s="15">
        <f t="shared" si="0"/>
        <v>0</v>
      </c>
    </row>
    <row r="863" spans="1:4">
      <c r="A863" s="15"/>
      <c r="B863" s="15"/>
      <c r="C863" s="15"/>
      <c r="D863" s="15">
        <f t="shared" si="0"/>
        <v>0</v>
      </c>
    </row>
    <row r="864" spans="1:4">
      <c r="A864" s="15"/>
      <c r="B864" s="15"/>
      <c r="C864" s="15"/>
      <c r="D864" s="15">
        <f t="shared" si="0"/>
        <v>0</v>
      </c>
    </row>
    <row r="865" spans="1:4">
      <c r="A865" s="15"/>
      <c r="B865" s="15"/>
      <c r="C865" s="15"/>
      <c r="D865" s="15">
        <f t="shared" si="0"/>
        <v>0</v>
      </c>
    </row>
    <row r="866" spans="1:4">
      <c r="A866" s="15"/>
      <c r="B866" s="15"/>
      <c r="C866" s="15"/>
      <c r="D866" s="15">
        <f t="shared" si="0"/>
        <v>0</v>
      </c>
    </row>
    <row r="867" spans="1:4">
      <c r="A867" s="15"/>
      <c r="B867" s="15"/>
      <c r="C867" s="15"/>
      <c r="D867" s="15">
        <f t="shared" si="0"/>
        <v>0</v>
      </c>
    </row>
    <row r="868" spans="1:4">
      <c r="A868" s="15"/>
      <c r="B868" s="15"/>
      <c r="C868" s="15"/>
      <c r="D868" s="15">
        <f t="shared" si="0"/>
        <v>0</v>
      </c>
    </row>
    <row r="869" spans="1:4">
      <c r="A869" s="15"/>
      <c r="B869" s="15"/>
      <c r="C869" s="15"/>
      <c r="D869" s="15">
        <f t="shared" si="0"/>
        <v>0</v>
      </c>
    </row>
    <row r="870" spans="1:4">
      <c r="A870" s="15"/>
      <c r="B870" s="15"/>
      <c r="C870" s="15"/>
      <c r="D870" s="15">
        <f t="shared" si="0"/>
        <v>0</v>
      </c>
    </row>
    <row r="871" spans="1:4">
      <c r="A871" s="15"/>
      <c r="B871" s="15"/>
      <c r="C871" s="15"/>
      <c r="D871" s="15">
        <f t="shared" si="0"/>
        <v>0</v>
      </c>
    </row>
    <row r="872" spans="1:4">
      <c r="A872" s="15"/>
      <c r="B872" s="15"/>
      <c r="C872" s="15"/>
      <c r="D872" s="15">
        <f t="shared" si="0"/>
        <v>0</v>
      </c>
    </row>
    <row r="873" spans="1:4">
      <c r="A873" s="15"/>
      <c r="B873" s="15"/>
      <c r="C873" s="15"/>
      <c r="D873" s="15">
        <f t="shared" si="0"/>
        <v>0</v>
      </c>
    </row>
    <row r="874" spans="1:4">
      <c r="A874" s="15"/>
      <c r="B874" s="15"/>
      <c r="C874" s="15"/>
      <c r="D874" s="15">
        <f t="shared" si="0"/>
        <v>0</v>
      </c>
    </row>
    <row r="875" spans="1:4">
      <c r="A875" s="15"/>
      <c r="B875" s="15"/>
      <c r="C875" s="15"/>
      <c r="D875" s="15">
        <f t="shared" si="0"/>
        <v>0</v>
      </c>
    </row>
    <row r="876" spans="1:4">
      <c r="A876" s="15"/>
      <c r="B876" s="15"/>
      <c r="C876" s="15"/>
      <c r="D876" s="15">
        <f t="shared" si="0"/>
        <v>0</v>
      </c>
    </row>
    <row r="877" spans="1:4">
      <c r="A877" s="15"/>
      <c r="B877" s="15"/>
      <c r="C877" s="15"/>
      <c r="D877" s="15">
        <f t="shared" si="0"/>
        <v>0</v>
      </c>
    </row>
    <row r="878" spans="1:4">
      <c r="A878" s="15"/>
      <c r="B878" s="15"/>
      <c r="C878" s="15"/>
      <c r="D878" s="15">
        <f t="shared" si="0"/>
        <v>0</v>
      </c>
    </row>
    <row r="879" spans="1:4">
      <c r="A879" s="15"/>
      <c r="B879" s="15"/>
      <c r="C879" s="15"/>
      <c r="D879" s="15">
        <f t="shared" si="0"/>
        <v>0</v>
      </c>
    </row>
    <row r="880" spans="1:4">
      <c r="A880" s="15"/>
      <c r="B880" s="15"/>
      <c r="C880" s="15"/>
      <c r="D880" s="15">
        <f t="shared" si="0"/>
        <v>0</v>
      </c>
    </row>
    <row r="881" spans="1:4">
      <c r="A881" s="15"/>
      <c r="B881" s="15"/>
      <c r="C881" s="15"/>
      <c r="D881" s="15">
        <f t="shared" si="0"/>
        <v>0</v>
      </c>
    </row>
    <row r="882" spans="1:4">
      <c r="A882" s="15"/>
      <c r="B882" s="15"/>
      <c r="C882" s="15"/>
      <c r="D882" s="15">
        <f t="shared" si="0"/>
        <v>0</v>
      </c>
    </row>
    <row r="883" spans="1:4">
      <c r="A883" s="15"/>
      <c r="B883" s="15"/>
      <c r="C883" s="15"/>
      <c r="D883" s="15">
        <f t="shared" si="0"/>
        <v>0</v>
      </c>
    </row>
    <row r="884" spans="1:4">
      <c r="A884" s="15"/>
      <c r="B884" s="15"/>
      <c r="C884" s="15"/>
      <c r="D884" s="15">
        <f t="shared" si="0"/>
        <v>0</v>
      </c>
    </row>
    <row r="885" spans="1:4">
      <c r="A885" s="15"/>
      <c r="B885" s="15"/>
      <c r="C885" s="15"/>
      <c r="D885" s="15">
        <f t="shared" si="0"/>
        <v>0</v>
      </c>
    </row>
    <row r="886" spans="1:4">
      <c r="A886" s="15"/>
      <c r="B886" s="15"/>
      <c r="C886" s="15"/>
      <c r="D886" s="15">
        <f t="shared" si="0"/>
        <v>0</v>
      </c>
    </row>
    <row r="887" spans="1:4">
      <c r="A887" s="15"/>
      <c r="B887" s="15"/>
      <c r="C887" s="15"/>
      <c r="D887" s="15">
        <f t="shared" si="0"/>
        <v>0</v>
      </c>
    </row>
    <row r="888" spans="1:4">
      <c r="A888" s="15"/>
      <c r="B888" s="15"/>
      <c r="C888" s="15"/>
      <c r="D888" s="15">
        <f t="shared" si="0"/>
        <v>0</v>
      </c>
    </row>
    <row r="889" spans="1:4">
      <c r="A889" s="15"/>
      <c r="B889" s="15"/>
      <c r="C889" s="15"/>
      <c r="D889" s="15">
        <f t="shared" si="0"/>
        <v>0</v>
      </c>
    </row>
    <row r="890" spans="1:4">
      <c r="A890" s="15"/>
      <c r="B890" s="15"/>
      <c r="C890" s="15"/>
      <c r="D890" s="15">
        <f t="shared" si="0"/>
        <v>0</v>
      </c>
    </row>
    <row r="891" spans="1:4">
      <c r="A891" s="15"/>
      <c r="B891" s="15"/>
      <c r="C891" s="15"/>
      <c r="D891" s="15">
        <f t="shared" si="0"/>
        <v>0</v>
      </c>
    </row>
    <row r="892" spans="1:4">
      <c r="A892" s="15"/>
      <c r="B892" s="15"/>
      <c r="C892" s="15"/>
      <c r="D892" s="15">
        <f t="shared" si="0"/>
        <v>0</v>
      </c>
    </row>
    <row r="893" spans="1:4">
      <c r="A893" s="15"/>
      <c r="B893" s="15"/>
      <c r="C893" s="15"/>
      <c r="D893" s="15">
        <f t="shared" si="0"/>
        <v>0</v>
      </c>
    </row>
    <row r="894" spans="1:4">
      <c r="A894" s="15"/>
      <c r="B894" s="15"/>
      <c r="C894" s="15"/>
      <c r="D894" s="15">
        <f t="shared" si="0"/>
        <v>0</v>
      </c>
    </row>
    <row r="895" spans="1:4">
      <c r="A895" s="15"/>
      <c r="B895" s="15"/>
      <c r="C895" s="15"/>
      <c r="D895" s="15">
        <f t="shared" si="0"/>
        <v>0</v>
      </c>
    </row>
    <row r="896" spans="1:4">
      <c r="A896" s="15"/>
      <c r="B896" s="15"/>
      <c r="C896" s="15"/>
      <c r="D896" s="15">
        <f t="shared" si="0"/>
        <v>0</v>
      </c>
    </row>
    <row r="897" spans="1:4">
      <c r="A897" s="15"/>
      <c r="B897" s="15"/>
      <c r="C897" s="15"/>
      <c r="D897" s="15">
        <f t="shared" si="0"/>
        <v>0</v>
      </c>
    </row>
    <row r="898" spans="1:4">
      <c r="A898" s="15"/>
      <c r="B898" s="15"/>
      <c r="C898" s="15"/>
      <c r="D898" s="15">
        <f t="shared" si="0"/>
        <v>0</v>
      </c>
    </row>
    <row r="899" spans="1:4">
      <c r="A899" s="15"/>
      <c r="B899" s="15"/>
      <c r="C899" s="15"/>
      <c r="D899" s="15">
        <f t="shared" si="0"/>
        <v>0</v>
      </c>
    </row>
    <row r="900" spans="1:4">
      <c r="A900" s="15"/>
      <c r="B900" s="15"/>
      <c r="C900" s="15"/>
      <c r="D900" s="15">
        <f t="shared" si="0"/>
        <v>0</v>
      </c>
    </row>
    <row r="901" spans="1:4">
      <c r="A901" s="15"/>
      <c r="B901" s="15"/>
      <c r="C901" s="15"/>
      <c r="D901" s="15">
        <f t="shared" si="0"/>
        <v>0</v>
      </c>
    </row>
    <row r="902" spans="1:4">
      <c r="A902" s="15"/>
      <c r="B902" s="15"/>
      <c r="C902" s="15"/>
      <c r="D902" s="15">
        <f t="shared" si="0"/>
        <v>0</v>
      </c>
    </row>
    <row r="903" spans="1:4">
      <c r="A903" s="15"/>
      <c r="B903" s="15"/>
      <c r="C903" s="15"/>
      <c r="D903" s="15">
        <f t="shared" si="0"/>
        <v>0</v>
      </c>
    </row>
    <row r="904" spans="1:4">
      <c r="A904" s="15"/>
      <c r="B904" s="15"/>
      <c r="C904" s="15"/>
      <c r="D904" s="15">
        <f t="shared" si="0"/>
        <v>0</v>
      </c>
    </row>
    <row r="905" spans="1:4">
      <c r="A905" s="15"/>
      <c r="B905" s="15"/>
      <c r="C905" s="15"/>
      <c r="D905" s="15">
        <f t="shared" si="0"/>
        <v>0</v>
      </c>
    </row>
    <row r="906" spans="1:4">
      <c r="A906" s="15"/>
      <c r="B906" s="15"/>
      <c r="C906" s="15"/>
      <c r="D906" s="15">
        <f t="shared" si="0"/>
        <v>0</v>
      </c>
    </row>
    <row r="907" spans="1:4">
      <c r="A907" s="15"/>
      <c r="B907" s="15"/>
      <c r="C907" s="15"/>
      <c r="D907" s="15">
        <f t="shared" si="0"/>
        <v>0</v>
      </c>
    </row>
    <row r="908" spans="1:4">
      <c r="A908" s="15"/>
      <c r="B908" s="15"/>
      <c r="C908" s="15"/>
      <c r="D908" s="15">
        <f t="shared" si="0"/>
        <v>0</v>
      </c>
    </row>
    <row r="909" spans="1:4">
      <c r="A909" s="15"/>
      <c r="B909" s="15"/>
      <c r="C909" s="15"/>
      <c r="D909" s="15">
        <f t="shared" si="0"/>
        <v>0</v>
      </c>
    </row>
    <row r="910" spans="1:4">
      <c r="A910" s="15"/>
      <c r="B910" s="15"/>
      <c r="C910" s="15"/>
      <c r="D910" s="15">
        <f t="shared" si="0"/>
        <v>0</v>
      </c>
    </row>
    <row r="911" spans="1:4">
      <c r="A911" s="15"/>
      <c r="B911" s="15"/>
      <c r="C911" s="15"/>
      <c r="D911" s="15">
        <f t="shared" si="0"/>
        <v>0</v>
      </c>
    </row>
    <row r="912" spans="1:4">
      <c r="A912" s="15"/>
      <c r="B912" s="15"/>
      <c r="C912" s="15"/>
      <c r="D912" s="15">
        <f t="shared" si="0"/>
        <v>0</v>
      </c>
    </row>
    <row r="913" spans="1:4">
      <c r="A913" s="15"/>
      <c r="B913" s="15"/>
      <c r="C913" s="15"/>
      <c r="D913" s="15">
        <f t="shared" si="0"/>
        <v>0</v>
      </c>
    </row>
    <row r="914" spans="1:4">
      <c r="A914" s="15"/>
      <c r="B914" s="15"/>
      <c r="C914" s="15"/>
      <c r="D914" s="15">
        <f t="shared" si="0"/>
        <v>0</v>
      </c>
    </row>
    <row r="915" spans="1:4">
      <c r="A915" s="15"/>
      <c r="B915" s="15"/>
      <c r="C915" s="15"/>
      <c r="D915" s="15">
        <f t="shared" si="0"/>
        <v>0</v>
      </c>
    </row>
    <row r="916" spans="1:4">
      <c r="A916" s="15"/>
      <c r="B916" s="15"/>
      <c r="C916" s="15"/>
      <c r="D916" s="15">
        <f t="shared" si="0"/>
        <v>0</v>
      </c>
    </row>
    <row r="917" spans="1:4">
      <c r="A917" s="15"/>
      <c r="B917" s="15"/>
      <c r="C917" s="15"/>
      <c r="D917" s="15">
        <f t="shared" si="0"/>
        <v>0</v>
      </c>
    </row>
    <row r="918" spans="1:4">
      <c r="A918" s="15"/>
      <c r="B918" s="15"/>
      <c r="C918" s="15"/>
      <c r="D918" s="15">
        <f t="shared" si="0"/>
        <v>0</v>
      </c>
    </row>
    <row r="919" spans="1:4">
      <c r="A919" s="15"/>
      <c r="B919" s="15"/>
      <c r="C919" s="15"/>
      <c r="D919" s="15">
        <f t="shared" si="0"/>
        <v>0</v>
      </c>
    </row>
    <row r="920" spans="1:4">
      <c r="A920" s="15"/>
      <c r="B920" s="15"/>
      <c r="C920" s="15"/>
      <c r="D920" s="15">
        <f t="shared" si="0"/>
        <v>0</v>
      </c>
    </row>
    <row r="921" spans="1:4">
      <c r="A921" s="15"/>
      <c r="B921" s="15"/>
      <c r="C921" s="15"/>
      <c r="D921" s="15">
        <f t="shared" si="0"/>
        <v>0</v>
      </c>
    </row>
    <row r="922" spans="1:4">
      <c r="A922" s="15"/>
      <c r="B922" s="15"/>
      <c r="C922" s="15"/>
      <c r="D922" s="15">
        <f t="shared" si="0"/>
        <v>0</v>
      </c>
    </row>
    <row r="923" spans="1:4">
      <c r="A923" s="15"/>
      <c r="B923" s="15"/>
      <c r="C923" s="15"/>
      <c r="D923" s="15">
        <f t="shared" si="0"/>
        <v>0</v>
      </c>
    </row>
    <row r="924" spans="1:4">
      <c r="A924" s="15"/>
      <c r="B924" s="15"/>
      <c r="C924" s="15"/>
      <c r="D924" s="15">
        <f t="shared" si="0"/>
        <v>0</v>
      </c>
    </row>
    <row r="925" spans="1:4">
      <c r="A925" s="15"/>
      <c r="B925" s="15"/>
      <c r="C925" s="15"/>
      <c r="D925" s="15">
        <f t="shared" si="0"/>
        <v>0</v>
      </c>
    </row>
    <row r="926" spans="1:4">
      <c r="A926" s="15"/>
      <c r="B926" s="15"/>
      <c r="C926" s="15"/>
      <c r="D926" s="15">
        <f t="shared" si="0"/>
        <v>0</v>
      </c>
    </row>
    <row r="927" spans="1:4">
      <c r="A927" s="15"/>
      <c r="B927" s="15"/>
      <c r="C927" s="15"/>
      <c r="D927" s="15">
        <f t="shared" si="0"/>
        <v>0</v>
      </c>
    </row>
    <row r="928" spans="1:4">
      <c r="A928" s="15"/>
      <c r="B928" s="15"/>
      <c r="C928" s="15"/>
      <c r="D928" s="15">
        <f t="shared" si="0"/>
        <v>0</v>
      </c>
    </row>
    <row r="929" spans="1:4">
      <c r="A929" s="15"/>
      <c r="B929" s="15"/>
      <c r="C929" s="15"/>
      <c r="D929" s="15">
        <f t="shared" si="0"/>
        <v>0</v>
      </c>
    </row>
    <row r="930" spans="1:4">
      <c r="A930" s="15"/>
      <c r="B930" s="15"/>
      <c r="C930" s="15"/>
      <c r="D930" s="15">
        <f t="shared" si="0"/>
        <v>0</v>
      </c>
    </row>
    <row r="931" spans="1:4">
      <c r="A931" s="15"/>
      <c r="B931" s="15"/>
      <c r="C931" s="15"/>
      <c r="D931" s="15">
        <f t="shared" si="0"/>
        <v>0</v>
      </c>
    </row>
    <row r="932" spans="1:4">
      <c r="A932" s="15"/>
      <c r="B932" s="15"/>
      <c r="C932" s="15"/>
      <c r="D932" s="15">
        <f t="shared" si="0"/>
        <v>0</v>
      </c>
    </row>
    <row r="933" spans="1:4">
      <c r="A933" s="15"/>
      <c r="B933" s="15"/>
      <c r="C933" s="15"/>
      <c r="D933" s="15">
        <f t="shared" si="0"/>
        <v>0</v>
      </c>
    </row>
    <row r="934" spans="1:4">
      <c r="A934" s="15"/>
      <c r="B934" s="15"/>
      <c r="C934" s="15"/>
      <c r="D934" s="15">
        <f t="shared" si="0"/>
        <v>0</v>
      </c>
    </row>
    <row r="935" spans="1:4">
      <c r="A935" s="15"/>
      <c r="B935" s="15"/>
      <c r="C935" s="15"/>
      <c r="D935" s="15">
        <f t="shared" si="0"/>
        <v>0</v>
      </c>
    </row>
    <row r="936" spans="1:4">
      <c r="A936" s="15"/>
      <c r="B936" s="15"/>
      <c r="C936" s="15"/>
      <c r="D936" s="15">
        <f t="shared" si="0"/>
        <v>0</v>
      </c>
    </row>
    <row r="937" spans="1:4">
      <c r="A937" s="15"/>
      <c r="B937" s="15"/>
      <c r="C937" s="15"/>
      <c r="D937" s="15">
        <f t="shared" si="0"/>
        <v>0</v>
      </c>
    </row>
    <row r="938" spans="1:4">
      <c r="A938" s="15"/>
      <c r="B938" s="15"/>
      <c r="C938" s="15"/>
      <c r="D938" s="15">
        <f t="shared" si="0"/>
        <v>0</v>
      </c>
    </row>
    <row r="939" spans="1:4">
      <c r="A939" s="15"/>
      <c r="B939" s="15"/>
      <c r="C939" s="15"/>
      <c r="D939" s="15">
        <f t="shared" si="0"/>
        <v>0</v>
      </c>
    </row>
    <row r="940" spans="1:4">
      <c r="A940" s="15"/>
      <c r="B940" s="15"/>
      <c r="C940" s="15"/>
      <c r="D940" s="15">
        <f t="shared" si="0"/>
        <v>0</v>
      </c>
    </row>
    <row r="941" spans="1:4">
      <c r="A941" s="15"/>
      <c r="B941" s="15"/>
      <c r="C941" s="15"/>
      <c r="D941" s="15">
        <f t="shared" si="0"/>
        <v>0</v>
      </c>
    </row>
    <row r="942" spans="1:4">
      <c r="A942" s="15"/>
      <c r="B942" s="15"/>
      <c r="C942" s="15"/>
      <c r="D942" s="15">
        <f t="shared" si="0"/>
        <v>0</v>
      </c>
    </row>
    <row r="943" spans="1:4">
      <c r="A943" s="15"/>
      <c r="B943" s="15"/>
      <c r="C943" s="15"/>
      <c r="D943" s="15">
        <f t="shared" si="0"/>
        <v>0</v>
      </c>
    </row>
    <row r="944" spans="1:4">
      <c r="A944" s="15"/>
      <c r="B944" s="15"/>
      <c r="C944" s="15"/>
      <c r="D944" s="15">
        <f t="shared" si="0"/>
        <v>0</v>
      </c>
    </row>
    <row r="945" spans="1:4">
      <c r="A945" s="15"/>
      <c r="B945" s="15"/>
      <c r="C945" s="15"/>
      <c r="D945" s="15">
        <f t="shared" si="0"/>
        <v>0</v>
      </c>
    </row>
    <row r="946" spans="1:4">
      <c r="A946" s="15"/>
      <c r="B946" s="15"/>
      <c r="C946" s="15"/>
      <c r="D946" s="15">
        <f t="shared" si="0"/>
        <v>0</v>
      </c>
    </row>
    <row r="947" spans="1:4">
      <c r="A947" s="15"/>
      <c r="B947" s="15"/>
      <c r="C947" s="15"/>
      <c r="D947" s="15">
        <f t="shared" si="0"/>
        <v>0</v>
      </c>
    </row>
    <row r="948" spans="1:4">
      <c r="A948" s="15"/>
      <c r="B948" s="15"/>
      <c r="C948" s="15"/>
      <c r="D948" s="15">
        <f t="shared" si="0"/>
        <v>0</v>
      </c>
    </row>
    <row r="949" spans="1:4">
      <c r="A949" s="15"/>
      <c r="B949" s="15"/>
      <c r="C949" s="15"/>
      <c r="D949" s="15">
        <f t="shared" si="0"/>
        <v>0</v>
      </c>
    </row>
    <row r="950" spans="1:4">
      <c r="A950" s="15"/>
      <c r="B950" s="15"/>
      <c r="C950" s="15"/>
      <c r="D950" s="15">
        <f t="shared" si="0"/>
        <v>0</v>
      </c>
    </row>
    <row r="951" spans="1:4">
      <c r="A951" s="15"/>
      <c r="B951" s="15"/>
      <c r="C951" s="15"/>
      <c r="D951" s="15">
        <f t="shared" si="0"/>
        <v>0</v>
      </c>
    </row>
    <row r="952" spans="1:4">
      <c r="A952" s="15"/>
      <c r="B952" s="15"/>
      <c r="C952" s="15"/>
      <c r="D952" s="15">
        <f t="shared" si="0"/>
        <v>0</v>
      </c>
    </row>
    <row r="953" spans="1:4">
      <c r="A953" s="15"/>
      <c r="B953" s="15"/>
      <c r="C953" s="15"/>
      <c r="D953" s="15">
        <f t="shared" si="0"/>
        <v>0</v>
      </c>
    </row>
    <row r="954" spans="1:4">
      <c r="A954" s="15"/>
      <c r="B954" s="15"/>
      <c r="C954" s="15"/>
      <c r="D954" s="15">
        <f t="shared" si="0"/>
        <v>0</v>
      </c>
    </row>
    <row r="955" spans="1:4">
      <c r="A955" s="15"/>
      <c r="B955" s="15"/>
      <c r="C955" s="15"/>
      <c r="D955" s="15">
        <f t="shared" si="0"/>
        <v>0</v>
      </c>
    </row>
    <row r="956" spans="1:4">
      <c r="A956" s="15"/>
      <c r="B956" s="15"/>
      <c r="C956" s="15"/>
      <c r="D956" s="15">
        <f t="shared" si="0"/>
        <v>0</v>
      </c>
    </row>
    <row r="957" spans="1:4">
      <c r="A957" s="15"/>
      <c r="B957" s="15"/>
      <c r="C957" s="15"/>
      <c r="D957" s="15">
        <f t="shared" si="0"/>
        <v>0</v>
      </c>
    </row>
    <row r="958" spans="1:4">
      <c r="A958" s="15"/>
      <c r="B958" s="15"/>
      <c r="C958" s="15"/>
      <c r="D958" s="15">
        <f t="shared" si="0"/>
        <v>0</v>
      </c>
    </row>
    <row r="959" spans="1:4">
      <c r="A959" s="15"/>
      <c r="B959" s="15"/>
      <c r="C959" s="15"/>
      <c r="D959" s="15">
        <f t="shared" si="0"/>
        <v>0</v>
      </c>
    </row>
    <row r="960" spans="1:4">
      <c r="A960" s="15"/>
      <c r="B960" s="15"/>
      <c r="C960" s="15"/>
      <c r="D960" s="15">
        <f t="shared" si="0"/>
        <v>0</v>
      </c>
    </row>
    <row r="961" spans="1:4">
      <c r="A961" s="15"/>
      <c r="B961" s="15"/>
      <c r="C961" s="15"/>
      <c r="D961" s="15">
        <f t="shared" si="0"/>
        <v>0</v>
      </c>
    </row>
    <row r="962" spans="1:4">
      <c r="A962" s="15"/>
      <c r="B962" s="15"/>
      <c r="C962" s="15"/>
      <c r="D962" s="15">
        <f t="shared" si="0"/>
        <v>0</v>
      </c>
    </row>
    <row r="963" spans="1:4">
      <c r="A963" s="15"/>
      <c r="B963" s="15"/>
      <c r="C963" s="15"/>
      <c r="D963" s="15">
        <f t="shared" si="0"/>
        <v>0</v>
      </c>
    </row>
    <row r="964" spans="1:4">
      <c r="A964" s="15"/>
      <c r="B964" s="15"/>
      <c r="C964" s="15"/>
      <c r="D964" s="15">
        <f t="shared" si="0"/>
        <v>0</v>
      </c>
    </row>
    <row r="965" spans="1:4">
      <c r="A965" s="15"/>
      <c r="B965" s="15"/>
      <c r="C965" s="15"/>
      <c r="D965" s="15">
        <f t="shared" si="0"/>
        <v>0</v>
      </c>
    </row>
    <row r="966" spans="1:4">
      <c r="A966" s="15"/>
      <c r="B966" s="15"/>
      <c r="C966" s="15"/>
      <c r="D966" s="15">
        <f t="shared" si="0"/>
        <v>0</v>
      </c>
    </row>
    <row r="967" spans="1:4">
      <c r="A967" s="15"/>
      <c r="B967" s="15"/>
      <c r="C967" s="15"/>
      <c r="D967" s="15">
        <f t="shared" si="0"/>
        <v>0</v>
      </c>
    </row>
    <row r="968" spans="1:4">
      <c r="A968" s="15"/>
      <c r="B968" s="15"/>
      <c r="C968" s="15"/>
      <c r="D968" s="15">
        <f t="shared" si="0"/>
        <v>0</v>
      </c>
    </row>
    <row r="969" spans="1:4">
      <c r="A969" s="15"/>
      <c r="B969" s="15"/>
      <c r="C969" s="15"/>
      <c r="D969" s="15">
        <f t="shared" si="0"/>
        <v>0</v>
      </c>
    </row>
    <row r="970" spans="1:4">
      <c r="A970" s="15"/>
      <c r="B970" s="15"/>
      <c r="C970" s="15"/>
      <c r="D970" s="15">
        <f t="shared" si="0"/>
        <v>0</v>
      </c>
    </row>
    <row r="971" spans="1:4">
      <c r="A971" s="15"/>
      <c r="B971" s="15"/>
      <c r="C971" s="15"/>
      <c r="D971" s="15">
        <f t="shared" si="0"/>
        <v>0</v>
      </c>
    </row>
    <row r="972" spans="1:4">
      <c r="A972" s="15"/>
      <c r="B972" s="15"/>
      <c r="C972" s="15"/>
      <c r="D972" s="15">
        <f t="shared" si="0"/>
        <v>0</v>
      </c>
    </row>
    <row r="973" spans="1:4">
      <c r="A973" s="15"/>
      <c r="B973" s="15"/>
      <c r="C973" s="15"/>
      <c r="D973" s="15">
        <f t="shared" si="0"/>
        <v>0</v>
      </c>
    </row>
    <row r="974" spans="1:4">
      <c r="A974" s="15"/>
      <c r="B974" s="15"/>
      <c r="C974" s="15"/>
      <c r="D974" s="15">
        <f t="shared" si="0"/>
        <v>0</v>
      </c>
    </row>
    <row r="975" spans="1:4">
      <c r="A975" s="15"/>
      <c r="B975" s="15"/>
      <c r="C975" s="15"/>
      <c r="D975" s="15">
        <f t="shared" si="0"/>
        <v>0</v>
      </c>
    </row>
    <row r="976" spans="1:4">
      <c r="A976" s="15"/>
      <c r="B976" s="15"/>
      <c r="C976" s="15"/>
      <c r="D976" s="15">
        <f t="shared" si="0"/>
        <v>0</v>
      </c>
    </row>
    <row r="977" spans="1:4">
      <c r="A977" s="15"/>
      <c r="B977" s="15"/>
      <c r="C977" s="15"/>
      <c r="D977" s="15">
        <f t="shared" si="0"/>
        <v>0</v>
      </c>
    </row>
    <row r="978" spans="1:4">
      <c r="A978" s="15"/>
      <c r="B978" s="15"/>
      <c r="C978" s="15"/>
      <c r="D978" s="15">
        <f t="shared" si="0"/>
        <v>0</v>
      </c>
    </row>
    <row r="979" spans="1:4">
      <c r="A979" s="15"/>
      <c r="B979" s="15"/>
      <c r="C979" s="15"/>
      <c r="D979" s="15">
        <f t="shared" si="0"/>
        <v>0</v>
      </c>
    </row>
    <row r="980" spans="1:4">
      <c r="A980" s="15"/>
      <c r="B980" s="15"/>
      <c r="C980" s="15"/>
      <c r="D980" s="15">
        <f t="shared" si="0"/>
        <v>0</v>
      </c>
    </row>
    <row r="981" spans="1:4">
      <c r="A981" s="15"/>
      <c r="B981" s="15"/>
      <c r="C981" s="15"/>
      <c r="D981" s="15">
        <f t="shared" si="0"/>
        <v>0</v>
      </c>
    </row>
    <row r="982" spans="1:4">
      <c r="A982" s="15"/>
      <c r="B982" s="15"/>
      <c r="C982" s="15"/>
      <c r="D982" s="15">
        <f t="shared" si="0"/>
        <v>0</v>
      </c>
    </row>
    <row r="983" spans="1:4">
      <c r="A983" s="15"/>
      <c r="B983" s="15"/>
      <c r="C983" s="15"/>
      <c r="D983" s="15">
        <f t="shared" si="0"/>
        <v>0</v>
      </c>
    </row>
    <row r="984" spans="1:4">
      <c r="A984" s="15"/>
      <c r="B984" s="15"/>
      <c r="C984" s="15"/>
      <c r="D984" s="15">
        <f t="shared" si="0"/>
        <v>0</v>
      </c>
    </row>
    <row r="985" spans="1:4">
      <c r="A985" s="15"/>
      <c r="B985" s="15"/>
      <c r="C985" s="15"/>
      <c r="D985" s="15">
        <f t="shared" si="0"/>
        <v>0</v>
      </c>
    </row>
    <row r="986" spans="1:4">
      <c r="A986" s="15"/>
      <c r="B986" s="15"/>
      <c r="C986" s="15"/>
      <c r="D986" s="15">
        <f t="shared" si="0"/>
        <v>0</v>
      </c>
    </row>
    <row r="987" spans="1:4">
      <c r="A987" s="15"/>
      <c r="B987" s="15"/>
      <c r="C987" s="15"/>
      <c r="D987" s="15">
        <f t="shared" si="0"/>
        <v>0</v>
      </c>
    </row>
    <row r="988" spans="1:4">
      <c r="A988" s="15"/>
      <c r="B988" s="15"/>
      <c r="C988" s="15"/>
      <c r="D988" s="15">
        <f t="shared" si="0"/>
        <v>0</v>
      </c>
    </row>
    <row r="989" spans="1:4">
      <c r="A989" s="15"/>
      <c r="B989" s="15"/>
      <c r="C989" s="15"/>
      <c r="D989" s="15">
        <f t="shared" si="0"/>
        <v>0</v>
      </c>
    </row>
    <row r="990" spans="1:4">
      <c r="A990" s="15"/>
      <c r="B990" s="15"/>
      <c r="C990" s="15"/>
      <c r="D990" s="15">
        <f t="shared" si="0"/>
        <v>0</v>
      </c>
    </row>
    <row r="991" spans="1:4">
      <c r="A991" s="15"/>
      <c r="B991" s="15"/>
      <c r="C991" s="15"/>
      <c r="D991" s="15">
        <f t="shared" si="0"/>
        <v>0</v>
      </c>
    </row>
    <row r="992" spans="1:4">
      <c r="A992" s="15"/>
      <c r="B992" s="15"/>
      <c r="C992" s="15"/>
      <c r="D992" s="15">
        <f t="shared" si="0"/>
        <v>0</v>
      </c>
    </row>
    <row r="993" spans="1:4">
      <c r="A993" s="15"/>
      <c r="B993" s="15"/>
      <c r="C993" s="15"/>
      <c r="D993" s="15">
        <f t="shared" si="0"/>
        <v>0</v>
      </c>
    </row>
    <row r="994" spans="1:4">
      <c r="A994" s="15"/>
      <c r="B994" s="15"/>
      <c r="C994" s="15"/>
      <c r="D994" s="15">
        <f t="shared" si="0"/>
        <v>0</v>
      </c>
    </row>
    <row r="995" spans="1:4">
      <c r="A995" s="15"/>
      <c r="B995" s="15"/>
      <c r="C995" s="15"/>
      <c r="D995" s="15">
        <f t="shared" si="0"/>
        <v>0</v>
      </c>
    </row>
    <row r="996" spans="1:4">
      <c r="A996" s="15"/>
      <c r="B996" s="15"/>
      <c r="C996" s="15"/>
      <c r="D996" s="15">
        <f t="shared" si="0"/>
        <v>0</v>
      </c>
    </row>
    <row r="997" spans="1:4">
      <c r="A997" s="15"/>
      <c r="B997" s="15"/>
      <c r="C997" s="15"/>
      <c r="D997" s="15">
        <f t="shared" si="0"/>
        <v>0</v>
      </c>
    </row>
    <row r="998" spans="1:4">
      <c r="A998" s="15"/>
      <c r="B998" s="15"/>
      <c r="C998" s="15"/>
      <c r="D998" s="15">
        <f t="shared" si="0"/>
        <v>0</v>
      </c>
    </row>
    <row r="999" spans="1:4">
      <c r="A999" s="15"/>
      <c r="B999" s="15"/>
      <c r="C999" s="15"/>
      <c r="D999" s="15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9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.75" customHeight="1"/>
  <cols>
    <col min="1" max="1" width="41.85546875" customWidth="1"/>
    <col min="2" max="2" width="6.42578125" customWidth="1"/>
    <col min="3" max="3" width="18.28515625" customWidth="1"/>
  </cols>
  <sheetData>
    <row r="1" spans="1:3">
      <c r="A1" s="16" t="s">
        <v>1</v>
      </c>
      <c r="B1" s="16" t="s">
        <v>20</v>
      </c>
      <c r="C1" s="16" t="s">
        <v>21</v>
      </c>
    </row>
    <row r="2" spans="1:3">
      <c r="A2" s="17" t="s">
        <v>23</v>
      </c>
    </row>
    <row r="3" spans="1:3">
      <c r="A3" s="17" t="s">
        <v>127</v>
      </c>
      <c r="C3" s="16" t="s">
        <v>165</v>
      </c>
    </row>
    <row r="4" spans="1:3">
      <c r="A4" s="17" t="s">
        <v>263</v>
      </c>
      <c r="C4" s="16" t="s">
        <v>266</v>
      </c>
    </row>
    <row r="5" spans="1:3">
      <c r="A5" s="17" t="s">
        <v>203</v>
      </c>
      <c r="C5" s="16" t="s">
        <v>397</v>
      </c>
    </row>
    <row r="6" spans="1:3">
      <c r="A6" s="17" t="s">
        <v>87</v>
      </c>
      <c r="C6" s="16" t="s">
        <v>298</v>
      </c>
    </row>
    <row r="7" spans="1:3">
      <c r="A7" s="17" t="s">
        <v>93</v>
      </c>
      <c r="C7" s="16" t="s">
        <v>99</v>
      </c>
    </row>
    <row r="8" spans="1:3">
      <c r="A8" s="17" t="s">
        <v>199</v>
      </c>
      <c r="C8" s="16" t="s">
        <v>206</v>
      </c>
    </row>
    <row r="9" spans="1:3">
      <c r="A9" s="17" t="s">
        <v>207</v>
      </c>
      <c r="C9" s="16" t="s">
        <v>210</v>
      </c>
    </row>
    <row r="10" spans="1:3">
      <c r="A10" s="17" t="s">
        <v>202</v>
      </c>
      <c r="C10" s="16" t="s">
        <v>213</v>
      </c>
    </row>
    <row r="11" spans="1:3">
      <c r="A11" s="17" t="s">
        <v>166</v>
      </c>
      <c r="C11" s="16" t="s">
        <v>169</v>
      </c>
    </row>
    <row r="12" spans="1:3">
      <c r="A12" s="17" t="s">
        <v>124</v>
      </c>
      <c r="C12" s="16" t="s">
        <v>173</v>
      </c>
    </row>
    <row r="13" spans="1:3">
      <c r="A13" s="17" t="s">
        <v>44</v>
      </c>
      <c r="C13" s="16" t="s">
        <v>251</v>
      </c>
    </row>
    <row r="14" spans="1:3">
      <c r="A14" s="17" t="s">
        <v>126</v>
      </c>
      <c r="C14" s="16" t="s">
        <v>351</v>
      </c>
    </row>
    <row r="15" spans="1:3">
      <c r="A15" s="17" t="s">
        <v>120</v>
      </c>
      <c r="C15" s="16" t="s">
        <v>129</v>
      </c>
    </row>
    <row r="16" spans="1:3">
      <c r="A16" s="17" t="s">
        <v>123</v>
      </c>
      <c r="C16" s="16" t="s">
        <v>133</v>
      </c>
    </row>
    <row r="17" spans="1:3">
      <c r="A17" s="17" t="s">
        <v>37</v>
      </c>
      <c r="C17" s="16" t="s">
        <v>48</v>
      </c>
    </row>
    <row r="18" spans="1:3">
      <c r="A18" s="17" t="s">
        <v>50</v>
      </c>
      <c r="C18" s="16" t="s">
        <v>54</v>
      </c>
    </row>
    <row r="19" spans="1:3">
      <c r="A19" s="17" t="s">
        <v>40</v>
      </c>
      <c r="C19" s="16" t="s">
        <v>58</v>
      </c>
    </row>
    <row r="20" spans="1:3">
      <c r="A20" s="17" t="s">
        <v>374</v>
      </c>
      <c r="C20" s="16" t="s">
        <v>438</v>
      </c>
    </row>
    <row r="21" spans="1:3">
      <c r="A21" s="17" t="s">
        <v>506</v>
      </c>
      <c r="C21" s="16" t="s">
        <v>507</v>
      </c>
    </row>
    <row r="22" spans="1:3">
      <c r="A22" s="17" t="s">
        <v>508</v>
      </c>
      <c r="C22" s="16" t="s">
        <v>509</v>
      </c>
    </row>
    <row r="23" spans="1:3">
      <c r="A23" s="17" t="s">
        <v>353</v>
      </c>
      <c r="C23" s="16" t="s">
        <v>357</v>
      </c>
    </row>
    <row r="24" spans="1:3">
      <c r="A24" s="17" t="s">
        <v>41</v>
      </c>
      <c r="C24" s="16" t="s">
        <v>339</v>
      </c>
    </row>
    <row r="25" spans="1:3">
      <c r="A25" s="17" t="s">
        <v>231</v>
      </c>
      <c r="C25" s="16" t="s">
        <v>364</v>
      </c>
    </row>
    <row r="26" spans="1:3">
      <c r="A26" s="17" t="s">
        <v>178</v>
      </c>
      <c r="C26" s="16" t="s">
        <v>304</v>
      </c>
    </row>
    <row r="27" spans="1:3">
      <c r="A27" s="17" t="s">
        <v>109</v>
      </c>
      <c r="C27" s="16" t="s">
        <v>115</v>
      </c>
    </row>
    <row r="28" spans="1:3">
      <c r="A28" s="17" t="s">
        <v>65</v>
      </c>
      <c r="B28" s="16" t="s">
        <v>316</v>
      </c>
      <c r="C28" s="16" t="s">
        <v>317</v>
      </c>
    </row>
    <row r="29" spans="1:3">
      <c r="A29" s="17" t="s">
        <v>189</v>
      </c>
      <c r="C29" s="16" t="s">
        <v>193</v>
      </c>
    </row>
    <row r="30" spans="1:3">
      <c r="A30" s="17" t="s">
        <v>43</v>
      </c>
      <c r="C30" s="16" t="s">
        <v>308</v>
      </c>
    </row>
    <row r="31" spans="1:3">
      <c r="A31" s="17" t="s">
        <v>510</v>
      </c>
    </row>
    <row r="32" spans="1:3">
      <c r="A32" s="17" t="s">
        <v>355</v>
      </c>
      <c r="C32" s="16" t="s">
        <v>367</v>
      </c>
    </row>
    <row r="33" spans="1:3">
      <c r="A33" s="17" t="s">
        <v>204</v>
      </c>
      <c r="C33" s="16" t="s">
        <v>452</v>
      </c>
    </row>
    <row r="34" spans="1:3">
      <c r="A34" s="17" t="s">
        <v>511</v>
      </c>
      <c r="C34" s="16" t="s">
        <v>512</v>
      </c>
    </row>
    <row r="35" spans="1:3">
      <c r="A35" s="17" t="s">
        <v>327</v>
      </c>
      <c r="C35" s="16" t="s">
        <v>329</v>
      </c>
    </row>
    <row r="36" spans="1:3">
      <c r="A36" s="17" t="s">
        <v>63</v>
      </c>
      <c r="C36" s="16" t="s">
        <v>82</v>
      </c>
    </row>
    <row r="37" spans="1:3">
      <c r="A37" s="17" t="s">
        <v>398</v>
      </c>
      <c r="B37" s="16" t="s">
        <v>400</v>
      </c>
      <c r="C37" s="16" t="s">
        <v>401</v>
      </c>
    </row>
    <row r="38" spans="1:3">
      <c r="A38" s="17" t="s">
        <v>116</v>
      </c>
      <c r="C38" s="16" t="s">
        <v>119</v>
      </c>
    </row>
    <row r="39" spans="1:3">
      <c r="A39" s="17" t="s">
        <v>252</v>
      </c>
      <c r="C39" s="16" t="s">
        <v>256</v>
      </c>
    </row>
    <row r="40" spans="1:3">
      <c r="A40" s="17" t="s">
        <v>125</v>
      </c>
      <c r="C40" s="16" t="s">
        <v>151</v>
      </c>
    </row>
    <row r="41" spans="1:3">
      <c r="A41" s="17" t="s">
        <v>227</v>
      </c>
      <c r="C41" s="16" t="s">
        <v>234</v>
      </c>
    </row>
    <row r="42" spans="1:3">
      <c r="A42" s="17" t="s">
        <v>235</v>
      </c>
      <c r="C42" s="16" t="s">
        <v>239</v>
      </c>
    </row>
    <row r="43" spans="1:3">
      <c r="A43" s="17" t="s">
        <v>240</v>
      </c>
      <c r="C43" s="16" t="s">
        <v>243</v>
      </c>
    </row>
    <row r="44" spans="1:3">
      <c r="A44" s="17" t="s">
        <v>229</v>
      </c>
      <c r="C44" s="16" t="s">
        <v>247</v>
      </c>
    </row>
    <row r="45" spans="1:3">
      <c r="A45" s="17" t="s">
        <v>278</v>
      </c>
      <c r="C45" s="16" t="s">
        <v>435</v>
      </c>
    </row>
    <row r="46" spans="1:3">
      <c r="A46" s="17" t="s">
        <v>444</v>
      </c>
      <c r="C46" s="16" t="s">
        <v>446</v>
      </c>
    </row>
    <row r="47" spans="1:3">
      <c r="A47" s="17" t="s">
        <v>174</v>
      </c>
      <c r="C47" s="16" t="s">
        <v>180</v>
      </c>
    </row>
    <row r="48" spans="1:3">
      <c r="A48" s="17" t="s">
        <v>181</v>
      </c>
      <c r="C48" s="16" t="s">
        <v>185</v>
      </c>
    </row>
    <row r="49" spans="1:3">
      <c r="A49" s="17" t="s">
        <v>177</v>
      </c>
      <c r="C49" s="16" t="s">
        <v>188</v>
      </c>
    </row>
    <row r="50" spans="1:3">
      <c r="A50" s="17" t="s">
        <v>232</v>
      </c>
      <c r="C50" s="16" t="s">
        <v>463</v>
      </c>
    </row>
    <row r="51" spans="1:3">
      <c r="A51" s="17" t="s">
        <v>86</v>
      </c>
      <c r="C51" s="16" t="s">
        <v>92</v>
      </c>
    </row>
    <row r="52" spans="1:3">
      <c r="A52" s="17" t="s">
        <v>419</v>
      </c>
      <c r="C52" s="16" t="s">
        <v>478</v>
      </c>
    </row>
    <row r="53" spans="1:3">
      <c r="A53" s="17" t="s">
        <v>267</v>
      </c>
      <c r="C53" s="16" t="s">
        <v>271</v>
      </c>
    </row>
    <row r="54" spans="1:3">
      <c r="A54" s="17" t="s">
        <v>29</v>
      </c>
      <c r="C54" s="16" t="s">
        <v>35</v>
      </c>
    </row>
    <row r="55" spans="1:3">
      <c r="A55" s="17" t="s">
        <v>409</v>
      </c>
      <c r="C55" s="16" t="s">
        <v>413</v>
      </c>
    </row>
    <row r="56" spans="1:3">
      <c r="A56" s="17" t="s">
        <v>368</v>
      </c>
      <c r="C56" s="16" t="s">
        <v>370</v>
      </c>
    </row>
    <row r="57" spans="1:3">
      <c r="A57" s="17" t="s">
        <v>230</v>
      </c>
      <c r="C57" s="16" t="s">
        <v>294</v>
      </c>
    </row>
    <row r="58" spans="1:3">
      <c r="A58" s="17" t="s">
        <v>60</v>
      </c>
      <c r="C58" s="16" t="s">
        <v>67</v>
      </c>
    </row>
    <row r="59" spans="1:3">
      <c r="A59" s="17" t="s">
        <v>68</v>
      </c>
      <c r="C59" s="16" t="s">
        <v>73</v>
      </c>
    </row>
    <row r="60" spans="1:3">
      <c r="A60" s="17" t="s">
        <v>74</v>
      </c>
      <c r="C60" s="16" t="s">
        <v>78</v>
      </c>
    </row>
    <row r="61" spans="1:3">
      <c r="A61" s="17" t="s">
        <v>83</v>
      </c>
      <c r="C61" s="16" t="s">
        <v>89</v>
      </c>
    </row>
    <row r="62" spans="1:3">
      <c r="A62" s="17" t="s">
        <v>100</v>
      </c>
      <c r="C62" s="16" t="s">
        <v>105</v>
      </c>
    </row>
    <row r="63" spans="1:3">
      <c r="A63" s="17" t="s">
        <v>106</v>
      </c>
      <c r="C63" s="16" t="s">
        <v>111</v>
      </c>
    </row>
    <row r="64" spans="1:3">
      <c r="A64" s="17" t="s">
        <v>157</v>
      </c>
      <c r="C64" s="16" t="s">
        <v>161</v>
      </c>
    </row>
    <row r="65" spans="1:3">
      <c r="A65" s="17" t="s">
        <v>134</v>
      </c>
      <c r="C65" s="16" t="s">
        <v>138</v>
      </c>
    </row>
    <row r="66" spans="1:3">
      <c r="A66" s="17" t="s">
        <v>340</v>
      </c>
      <c r="C66" s="16" t="s">
        <v>343</v>
      </c>
    </row>
    <row r="67" spans="1:3">
      <c r="A67" s="17" t="s">
        <v>152</v>
      </c>
    </row>
    <row r="68" spans="1:3">
      <c r="A68" s="17" t="s">
        <v>513</v>
      </c>
    </row>
    <row r="69" spans="1:3">
      <c r="A69" s="17" t="s">
        <v>144</v>
      </c>
      <c r="C69" s="16" t="s">
        <v>147</v>
      </c>
    </row>
    <row r="70" spans="1:3">
      <c r="A70" s="17" t="s">
        <v>194</v>
      </c>
      <c r="C70" s="16" t="s">
        <v>198</v>
      </c>
    </row>
    <row r="71" spans="1:3">
      <c r="A71" s="17" t="s">
        <v>416</v>
      </c>
      <c r="C71" s="16" t="s">
        <v>421</v>
      </c>
    </row>
    <row r="72" spans="1:3">
      <c r="A72" s="17" t="s">
        <v>418</v>
      </c>
      <c r="C72" s="16" t="s">
        <v>424</v>
      </c>
    </row>
    <row r="73" spans="1:3">
      <c r="A73" s="17" t="s">
        <v>64</v>
      </c>
      <c r="B73" s="16" t="s">
        <v>217</v>
      </c>
      <c r="C73" s="16" t="s">
        <v>218</v>
      </c>
    </row>
    <row r="74" spans="1:3">
      <c r="A74" s="17" t="s">
        <v>219</v>
      </c>
    </row>
    <row r="75" spans="1:3">
      <c r="A75" s="17" t="s">
        <v>222</v>
      </c>
      <c r="C75" s="16" t="s">
        <v>226</v>
      </c>
    </row>
    <row r="76" spans="1:3">
      <c r="A76" s="17" t="s">
        <v>309</v>
      </c>
    </row>
    <row r="77" spans="1:3">
      <c r="A77" s="17" t="s">
        <v>259</v>
      </c>
      <c r="C77" s="16" t="s">
        <v>262</v>
      </c>
    </row>
    <row r="78" spans="1:3">
      <c r="A78" s="17" t="s">
        <v>272</v>
      </c>
      <c r="C78" s="16" t="s">
        <v>275</v>
      </c>
    </row>
    <row r="79" spans="1:3">
      <c r="A79" s="17" t="s">
        <v>276</v>
      </c>
      <c r="C79" s="16" t="s">
        <v>280</v>
      </c>
    </row>
    <row r="80" spans="1:3">
      <c r="A80" s="17" t="s">
        <v>281</v>
      </c>
      <c r="C80" s="16" t="s">
        <v>285</v>
      </c>
    </row>
    <row r="81" spans="1:3">
      <c r="A81" s="17" t="s">
        <v>330</v>
      </c>
      <c r="C81" s="16" t="s">
        <v>333</v>
      </c>
    </row>
    <row r="82" spans="1:3">
      <c r="A82" s="17" t="s">
        <v>514</v>
      </c>
    </row>
    <row r="83" spans="1:3">
      <c r="A83" s="17" t="s">
        <v>324</v>
      </c>
    </row>
    <row r="84" spans="1:3">
      <c r="A84" s="17" t="s">
        <v>381</v>
      </c>
      <c r="C84" s="16" t="s">
        <v>384</v>
      </c>
    </row>
    <row r="85" spans="1:3">
      <c r="A85" s="17" t="s">
        <v>71</v>
      </c>
      <c r="B85" s="16" t="s">
        <v>348</v>
      </c>
      <c r="C85" s="16" t="s">
        <v>349</v>
      </c>
    </row>
    <row r="86" spans="1:3">
      <c r="A86" s="17" t="s">
        <v>391</v>
      </c>
    </row>
    <row r="87" spans="1:3">
      <c r="A87" s="17" t="s">
        <v>376</v>
      </c>
    </row>
    <row r="88" spans="1:3">
      <c r="A88" s="17" t="s">
        <v>515</v>
      </c>
    </row>
    <row r="89" spans="1:3">
      <c r="A89" s="17" t="s">
        <v>456</v>
      </c>
      <c r="C89" s="16" t="s">
        <v>459</v>
      </c>
    </row>
    <row r="90" spans="1:3">
      <c r="A90" s="17" t="s">
        <v>425</v>
      </c>
    </row>
    <row r="91" spans="1:3">
      <c r="A91" s="17" t="s">
        <v>431</v>
      </c>
      <c r="C91" s="16" t="s">
        <v>433</v>
      </c>
    </row>
    <row r="92" spans="1:3">
      <c r="A92" s="17" t="s">
        <v>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PROGRAMAS</vt:lpstr>
      <vt:lpstr>PORTAFOLIO</vt:lpstr>
      <vt:lpstr>MULTIMEDIA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ALEXIS</cp:lastModifiedBy>
  <dcterms:modified xsi:type="dcterms:W3CDTF">2025-03-31T17:59:56Z</dcterms:modified>
</cp:coreProperties>
</file>